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52/"/>
    </mc:Choice>
  </mc:AlternateContent>
  <xr:revisionPtr revIDLastSave="0" documentId="8_{01761E72-5F35-40FF-B6B9-BB3D7B47D861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  <c r="E13" i="3"/>
  <c r="E12" i="3"/>
  <c r="E11" i="3"/>
  <c r="E10" i="3"/>
  <c r="E9" i="3"/>
  <c r="F7" i="3"/>
  <c r="N12" i="1"/>
  <c r="P12" i="1" s="1"/>
  <c r="N13" i="1"/>
  <c r="P13" i="1" s="1"/>
  <c r="N7" i="1"/>
  <c r="P7" i="1" s="1"/>
  <c r="N8" i="1"/>
  <c r="P8" i="1" s="1"/>
  <c r="N9" i="1"/>
  <c r="P9" i="1" s="1"/>
  <c r="N10" i="1"/>
  <c r="P10" i="1" s="1"/>
  <c r="N11" i="1"/>
  <c r="P11" i="1" s="1"/>
  <c r="N14" i="1"/>
  <c r="P14" i="1" s="1"/>
  <c r="I15" i="1"/>
  <c r="N15" i="1"/>
  <c r="P15" i="1" s="1"/>
  <c r="I16" i="1"/>
  <c r="N16" i="1"/>
  <c r="P16" i="1" s="1"/>
  <c r="I17" i="1"/>
  <c r="N17" i="1"/>
  <c r="P17" i="1" s="1"/>
  <c r="I18" i="1"/>
  <c r="N18" i="1"/>
  <c r="P18" i="1" s="1"/>
  <c r="I19" i="1"/>
  <c r="N19" i="1"/>
  <c r="P19" i="1" s="1"/>
  <c r="I20" i="1"/>
  <c r="N20" i="1"/>
  <c r="P20" i="1" s="1"/>
  <c r="I21" i="1"/>
  <c r="N21" i="1"/>
  <c r="P21" i="1" s="1"/>
  <c r="I22" i="1"/>
  <c r="N22" i="1"/>
  <c r="P22" i="1" s="1"/>
  <c r="I24" i="1"/>
  <c r="N24" i="1"/>
  <c r="P24" i="1" s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2" i="1"/>
  <c r="N32" i="1"/>
  <c r="P32" i="1" s="1"/>
  <c r="I33" i="1"/>
  <c r="N33" i="1"/>
  <c r="P33" i="1" s="1"/>
  <c r="I34" i="1"/>
  <c r="N34" i="1"/>
  <c r="P34" i="1" s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5" i="1"/>
  <c r="N65" i="1"/>
  <c r="P65" i="1" s="1"/>
  <c r="I66" i="1"/>
  <c r="N66" i="1"/>
  <c r="P66" i="1" s="1"/>
  <c r="P68" i="1" l="1"/>
  <c r="P70" i="1" s="1"/>
  <c r="I68" i="1"/>
  <c r="I70" i="1" s="1"/>
  <c r="I71" i="1" s="1"/>
  <c r="I72" i="1" l="1"/>
  <c r="P72" i="1"/>
  <c r="L27" i="3" s="1"/>
  <c r="I20" i="3"/>
  <c r="K20" i="3" s="1"/>
  <c r="I21" i="3"/>
  <c r="K21" i="3" s="1"/>
  <c r="F27" i="3" l="1"/>
  <c r="I76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F28" i="3" s="1"/>
  <c r="F29" i="3" s="1"/>
  <c r="K24" i="3"/>
  <c r="L28" i="3" s="1"/>
  <c r="L29" i="3" l="1"/>
</calcChain>
</file>

<file path=xl/sharedStrings.xml><?xml version="1.0" encoding="utf-8"?>
<sst xmlns="http://schemas.openxmlformats.org/spreadsheetml/2006/main" count="188" uniqueCount="100">
  <si>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</si>
  <si>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</si>
  <si>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</si>
  <si>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</si>
  <si>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</si>
  <si>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</si>
  <si>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</si>
  <si>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</si>
  <si>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</si>
  <si>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</si>
  <si>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</si>
  <si>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</si>
  <si>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</si>
  <si>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</si>
  <si>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</si>
  <si>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</si>
  <si>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</si>
  <si>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</si>
  <si>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</si>
  <si>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</si>
  <si>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</si>
  <si>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</si>
  <si>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</si>
  <si>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</si>
  <si>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</si>
  <si>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</si>
  <si>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</si>
  <si>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</si>
  <si>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</si>
  <si>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</si>
  <si>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</si>
  <si>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</si>
  <si>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</si>
  <si>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</si>
  <si>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</si>
  <si>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</si>
  <si>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</si>
  <si>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</si>
  <si>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</si>
  <si>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</si>
  <si>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</si>
  <si>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 xml:space="preserve">Materiales </t>
  </si>
  <si>
    <t>Lucro Cesante ( 6 dias)</t>
  </si>
  <si>
    <t>De acuerdo a registro Tributario</t>
  </si>
  <si>
    <t>Fundas Calzado Impermeables Cubre Calzado Aislante Lluvia</t>
  </si>
  <si>
    <t>Desinfex 5kg</t>
  </si>
  <si>
    <t>Bacteriol 5kg</t>
  </si>
  <si>
    <t>Max clear sachet</t>
  </si>
  <si>
    <t>Escobillan industrial + mango aluminio</t>
  </si>
  <si>
    <t>Pala plastica grande</t>
  </si>
  <si>
    <t>Se descuenta IVA</t>
  </si>
  <si>
    <t xml:space="preserve">BUZO DESECHABLE LAMINADO T/ XL </t>
  </si>
  <si>
    <t>CABRITILLA SIN FORRO 1 UN</t>
  </si>
  <si>
    <t>Tornillo Zinc 6x2"</t>
  </si>
  <si>
    <t>Perno anclaje 3/8x 5"</t>
  </si>
  <si>
    <t>Cintae enmascar</t>
  </si>
  <si>
    <t>Tapa PVC</t>
  </si>
  <si>
    <t>Pistola calafatera</t>
  </si>
  <si>
    <t>Rodillo fibra termof 6mm 18cm</t>
  </si>
  <si>
    <t>Rodillo fibra termof 6mm 12cm</t>
  </si>
  <si>
    <t>Toallitas humedas 64 unidades</t>
  </si>
  <si>
    <t>Brocha condor premium 5/8x4"</t>
  </si>
  <si>
    <t>Set. Brocha multiproposito</t>
  </si>
  <si>
    <t xml:space="preserve">Forro cortina baño </t>
  </si>
  <si>
    <t>Barniz bitrificante 1gl</t>
  </si>
  <si>
    <t>Adhesivo agorex 1 lt</t>
  </si>
  <si>
    <t>Esmalte al agua1gl</t>
  </si>
  <si>
    <t>Terciado estructural 15mm 1,22x2,44</t>
  </si>
  <si>
    <t>pino dimensionado verde2x2 3,2m</t>
  </si>
  <si>
    <t xml:space="preserve">Poliestireno1x0,5 50mm 12pl </t>
  </si>
  <si>
    <t>Valor por Trabajos</t>
  </si>
  <si>
    <t>Instalación piso estructural</t>
  </si>
  <si>
    <t>Trabajos de desinfección</t>
  </si>
  <si>
    <t xml:space="preserve">Aplicaión de pintura 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</si>
  <si>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</si>
  <si>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</si>
  <si>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</si>
  <si>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</si>
  <si>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</si>
  <si>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</si>
  <si>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</si>
  <si>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</si>
  <si>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</si>
  <si>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</si>
  <si>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</si>
  <si>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</si>
  <si>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</si>
  <si>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</si>
  <si>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</si>
  <si>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</si>
  <si>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2.1</t>
  </si>
  <si>
    <t>2.2</t>
  </si>
  <si>
    <t>2.3</t>
  </si>
  <si>
    <t>Boleta Electrónica N°741179</t>
  </si>
  <si>
    <t>Boleta Electrónica N°135229967</t>
  </si>
  <si>
    <t>ajuste acorde al mercado</t>
  </si>
  <si>
    <t>m2</t>
  </si>
  <si>
    <t>A</t>
  </si>
  <si>
    <t>Sra. Antonia Isabel Sandoval Espinoza</t>
  </si>
  <si>
    <t>Santa Victoria N°22, Santiago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</si>
</sst>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2" fillId="0" borderId="0"/>
  </cellStyleXfs>
  <cellXfs count="197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left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42" fontId="2" fillId="2" borderId="0" xfId="0" applyNumberFormat="1" applyFont="1" applyFill="1"/>
    <xf numFmtId="0" fontId="18" fillId="2" borderId="1" xfId="0" applyFont="1" applyFill="1" applyBorder="1" applyAlignment="1">
      <alignment horizontal="center" vertical="center" wrapText="1"/>
    </xf>
    <xf numFmtId="166" fontId="19" fillId="2" borderId="1" xfId="0" applyNumberFormat="1" applyFont="1" applyFill="1" applyBorder="1" applyAlignment="1">
      <alignment vertical="center" wrapText="1"/>
    </xf>
  </cellXfs>
  <cellStyles count="4">
    <cellStyle name="Moneda [0]" xfId="2" builtinId="7"/>
    <cellStyle name="Normal" xfId="0" builtinId="0"/>
    <cellStyle name="Normal 2" xfId="3" xr:uid="{0CBAA543-558A-4665-8177-7BA774B3749D}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76</xdr:row>
      <xdr:rowOff>0</xdr:rowOff>
    </xdr:from>
    <xdr:to>
      <xdr:col>3</xdr:col>
      <xdr:colOff>3487262</xdr:colOff>
      <xdr:row>127</xdr:row>
      <xdr:rowOff>77423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53F8D4E-92B3-D0D2-4ECE-93D0474A5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4" y="6589059"/>
          <a:ext cx="3953427" cy="8764223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76</xdr:row>
      <xdr:rowOff>0</xdr:rowOff>
    </xdr:from>
    <xdr:to>
      <xdr:col>11</xdr:col>
      <xdr:colOff>600636</xdr:colOff>
      <xdr:row>134</xdr:row>
      <xdr:rowOff>66383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C33D453-58EB-8B35-E030-1884EF2546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518212" y="6589059"/>
          <a:ext cx="4670612" cy="99454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8</xdr:col>
      <xdr:colOff>277333</xdr:colOff>
      <xdr:row>70</xdr:row>
      <xdr:rowOff>145907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F373494-68F4-42E9-AB6F-832BB8CF6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5090160"/>
          <a:ext cx="7554433" cy="6851507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8</xdr:col>
      <xdr:colOff>201069</xdr:colOff>
      <xdr:row>127</xdr:row>
      <xdr:rowOff>39392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B17E390-2047-694E-D645-73C3CB0A4B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12131040"/>
          <a:ext cx="7478169" cy="925959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128</xdr:row>
      <xdr:rowOff>0</xdr:rowOff>
    </xdr:from>
    <xdr:to>
      <xdr:col>8</xdr:col>
      <xdr:colOff>315385</xdr:colOff>
      <xdr:row>184</xdr:row>
      <xdr:rowOff>100384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39575B23-F1A9-4C66-9689-BC1B8ED979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21518880"/>
          <a:ext cx="7592485" cy="948822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185</xdr:row>
      <xdr:rowOff>0</xdr:rowOff>
    </xdr:from>
    <xdr:to>
      <xdr:col>7</xdr:col>
      <xdr:colOff>583906</xdr:colOff>
      <xdr:row>225</xdr:row>
      <xdr:rowOff>8556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224ABC46-2160-C706-387D-227402B1B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43840" y="31074360"/>
          <a:ext cx="6992326" cy="6706536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6"/>
  <sheetViews>
    <sheetView showGridLines="0" zoomScale="85" zoomScaleNormal="85" workbookViewId="0">
      <selection activeCell="D4" sqref="D4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5.33203125" style="47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98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65" t="s">
        <v>0</v>
      </c>
      <c r="G3" s="166"/>
      <c r="H3" s="166"/>
      <c r="I3" s="167"/>
      <c r="J3" s="52"/>
      <c r="K3" s="168" t="s">
        <v>1</v>
      </c>
      <c r="L3" s="168"/>
      <c r="M3" s="169"/>
      <c r="N3" s="169"/>
      <c r="O3" s="169"/>
      <c r="P3" s="169"/>
      <c r="Q3" s="53"/>
      <c r="R3" s="50"/>
      <c r="S3" s="49"/>
      <c r="T3" s="49"/>
    </row>
    <row r="4" spans="2:20" ht="13.8">
      <c r="B4" s="86"/>
      <c r="C4" s="87"/>
      <c r="D4" s="88" t="s">
        <v>99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41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27.6">
      <c r="B7" s="91" t="s">
        <v>74</v>
      </c>
      <c r="C7" s="49"/>
      <c r="D7" s="135" t="s">
        <v>53</v>
      </c>
      <c r="E7" s="63"/>
      <c r="F7" s="65">
        <v>11</v>
      </c>
      <c r="G7" s="163" t="s">
        <v>4</v>
      </c>
      <c r="H7" s="67">
        <v>501.36363636363598</v>
      </c>
      <c r="I7" s="67">
        <f t="shared" ref="I7:I14" si="0">+F7*H7</f>
        <v>5514.9999999999955</v>
      </c>
      <c r="J7" s="64"/>
      <c r="K7" s="65">
        <v>11</v>
      </c>
      <c r="L7" s="163" t="s">
        <v>4</v>
      </c>
      <c r="M7" s="67">
        <v>501.36363636363598</v>
      </c>
      <c r="N7" s="67">
        <f t="shared" ref="N7:N66" si="1">+K7*M7</f>
        <v>5514.9999999999955</v>
      </c>
      <c r="O7" s="69">
        <v>0</v>
      </c>
      <c r="P7" s="67">
        <f t="shared" ref="P7:P66" si="2">+(-N7*O7)+N7</f>
        <v>5514.9999999999955</v>
      </c>
      <c r="Q7" s="68"/>
      <c r="R7" s="195" t="s">
        <v>93</v>
      </c>
      <c r="S7" s="49"/>
      <c r="T7" s="149"/>
    </row>
    <row r="8" spans="2:20" ht="27.6">
      <c r="B8" s="91" t="s">
        <v>75</v>
      </c>
      <c r="C8" s="49"/>
      <c r="D8" s="135" t="s">
        <v>54</v>
      </c>
      <c r="E8" s="63"/>
      <c r="F8" s="65">
        <v>15</v>
      </c>
      <c r="G8" s="163" t="s">
        <v>4</v>
      </c>
      <c r="H8" s="67">
        <v>420</v>
      </c>
      <c r="I8" s="67">
        <f t="shared" si="0"/>
        <v>6300</v>
      </c>
      <c r="J8" s="64"/>
      <c r="K8" s="65">
        <v>15</v>
      </c>
      <c r="L8" s="163" t="s">
        <v>4</v>
      </c>
      <c r="M8" s="67">
        <v>420</v>
      </c>
      <c r="N8" s="67">
        <f t="shared" si="1"/>
        <v>6300</v>
      </c>
      <c r="O8" s="69">
        <v>0</v>
      </c>
      <c r="P8" s="67">
        <f t="shared" si="2"/>
        <v>6300</v>
      </c>
      <c r="Q8" s="68"/>
      <c r="R8" s="195" t="s">
        <v>93</v>
      </c>
      <c r="S8" s="49"/>
      <c r="T8" s="149"/>
    </row>
    <row r="9" spans="2:20" ht="27.6">
      <c r="B9" s="91" t="s">
        <v>76</v>
      </c>
      <c r="C9" s="49"/>
      <c r="D9" s="135" t="s">
        <v>55</v>
      </c>
      <c r="E9" s="63"/>
      <c r="F9" s="65">
        <v>1</v>
      </c>
      <c r="G9" s="163" t="s">
        <v>4</v>
      </c>
      <c r="H9" s="67">
        <v>3185.71</v>
      </c>
      <c r="I9" s="67">
        <f t="shared" si="0"/>
        <v>3185.71</v>
      </c>
      <c r="J9" s="64"/>
      <c r="K9" s="65">
        <v>1</v>
      </c>
      <c r="L9" s="163" t="s">
        <v>4</v>
      </c>
      <c r="M9" s="67">
        <v>3185.71</v>
      </c>
      <c r="N9" s="67">
        <f t="shared" si="1"/>
        <v>3185.71</v>
      </c>
      <c r="O9" s="69">
        <v>0</v>
      </c>
      <c r="P9" s="67">
        <f t="shared" si="2"/>
        <v>3185.71</v>
      </c>
      <c r="Q9" s="68"/>
      <c r="R9" s="195" t="s">
        <v>94</v>
      </c>
      <c r="S9" s="49"/>
      <c r="T9" s="149"/>
    </row>
    <row r="10" spans="2:20" ht="27.6">
      <c r="B10" s="91" t="s">
        <v>77</v>
      </c>
      <c r="C10" s="49"/>
      <c r="D10" s="128" t="s">
        <v>56</v>
      </c>
      <c r="E10" s="63"/>
      <c r="F10" s="65">
        <v>2</v>
      </c>
      <c r="G10" s="163" t="s">
        <v>4</v>
      </c>
      <c r="H10" s="67">
        <v>1336.13</v>
      </c>
      <c r="I10" s="67">
        <f t="shared" si="0"/>
        <v>2672.26</v>
      </c>
      <c r="J10" s="64"/>
      <c r="K10" s="65">
        <v>2</v>
      </c>
      <c r="L10" s="163" t="s">
        <v>4</v>
      </c>
      <c r="M10" s="67">
        <v>1336.13</v>
      </c>
      <c r="N10" s="67">
        <f t="shared" si="1"/>
        <v>2672.26</v>
      </c>
      <c r="O10" s="69">
        <v>0</v>
      </c>
      <c r="P10" s="67">
        <f t="shared" si="2"/>
        <v>2672.26</v>
      </c>
      <c r="Q10" s="68"/>
      <c r="R10" s="195" t="s">
        <v>94</v>
      </c>
      <c r="S10" s="49"/>
      <c r="T10" s="149"/>
    </row>
    <row r="11" spans="2:20" ht="27.6">
      <c r="B11" s="91" t="s">
        <v>78</v>
      </c>
      <c r="C11" s="49"/>
      <c r="D11" s="135" t="s">
        <v>58</v>
      </c>
      <c r="E11" s="63"/>
      <c r="F11" s="65">
        <v>3</v>
      </c>
      <c r="G11" s="163" t="s">
        <v>4</v>
      </c>
      <c r="H11" s="67">
        <v>3268.9</v>
      </c>
      <c r="I11" s="67">
        <f t="shared" si="0"/>
        <v>9806.7000000000007</v>
      </c>
      <c r="J11" s="64"/>
      <c r="K11" s="65">
        <v>3</v>
      </c>
      <c r="L11" s="163" t="s">
        <v>4</v>
      </c>
      <c r="M11" s="67">
        <v>3268.9</v>
      </c>
      <c r="N11" s="67">
        <f t="shared" si="1"/>
        <v>9806.7000000000007</v>
      </c>
      <c r="O11" s="69">
        <v>0</v>
      </c>
      <c r="P11" s="67">
        <f t="shared" si="2"/>
        <v>9806.7000000000007</v>
      </c>
      <c r="Q11" s="68"/>
      <c r="R11" s="195" t="s">
        <v>94</v>
      </c>
      <c r="S11" s="49"/>
      <c r="T11" s="149"/>
    </row>
    <row r="12" spans="2:20" ht="27.6">
      <c r="B12" s="91" t="s">
        <v>79</v>
      </c>
      <c r="C12" s="49"/>
      <c r="D12" s="135" t="s">
        <v>57</v>
      </c>
      <c r="E12" s="63"/>
      <c r="F12" s="65">
        <v>1</v>
      </c>
      <c r="G12" s="163" t="s">
        <v>4</v>
      </c>
      <c r="H12" s="67">
        <v>3268.9</v>
      </c>
      <c r="I12" s="67">
        <f t="shared" si="0"/>
        <v>3268.9</v>
      </c>
      <c r="J12" s="64"/>
      <c r="K12" s="65">
        <v>1</v>
      </c>
      <c r="L12" s="163" t="s">
        <v>4</v>
      </c>
      <c r="M12" s="67">
        <v>3268.9</v>
      </c>
      <c r="N12" s="67">
        <f t="shared" si="1"/>
        <v>3268.9</v>
      </c>
      <c r="O12" s="69">
        <v>0</v>
      </c>
      <c r="P12" s="67">
        <f t="shared" si="2"/>
        <v>3268.9</v>
      </c>
      <c r="Q12" s="68"/>
      <c r="R12" s="195" t="s">
        <v>94</v>
      </c>
      <c r="S12" s="49"/>
      <c r="T12" s="150"/>
    </row>
    <row r="13" spans="2:20" ht="27.6">
      <c r="B13" s="91" t="s">
        <v>80</v>
      </c>
      <c r="C13" s="49"/>
      <c r="D13" s="128" t="s">
        <v>59</v>
      </c>
      <c r="E13" s="63"/>
      <c r="F13" s="65">
        <v>1</v>
      </c>
      <c r="G13" s="163" t="s">
        <v>4</v>
      </c>
      <c r="H13" s="67">
        <v>2552.1</v>
      </c>
      <c r="I13" s="67">
        <f t="shared" si="0"/>
        <v>2552.1</v>
      </c>
      <c r="J13" s="64"/>
      <c r="K13" s="65">
        <v>1</v>
      </c>
      <c r="L13" s="163" t="s">
        <v>4</v>
      </c>
      <c r="M13" s="67">
        <v>2552.1</v>
      </c>
      <c r="N13" s="67">
        <f t="shared" si="1"/>
        <v>2552.1</v>
      </c>
      <c r="O13" s="69">
        <v>0</v>
      </c>
      <c r="P13" s="67">
        <f t="shared" si="2"/>
        <v>2552.1</v>
      </c>
      <c r="Q13" s="68"/>
      <c r="R13" s="195" t="s">
        <v>94</v>
      </c>
      <c r="S13" s="49"/>
      <c r="T13" s="150"/>
    </row>
    <row r="14" spans="2:20" ht="27.6">
      <c r="B14" s="91" t="s">
        <v>81</v>
      </c>
      <c r="C14" s="49"/>
      <c r="D14" s="128" t="s">
        <v>60</v>
      </c>
      <c r="E14" s="63"/>
      <c r="F14" s="65">
        <v>2</v>
      </c>
      <c r="G14" s="163" t="s">
        <v>4</v>
      </c>
      <c r="H14" s="67">
        <v>1252.0999999999999</v>
      </c>
      <c r="I14" s="67">
        <f t="shared" si="0"/>
        <v>2504.1999999999998</v>
      </c>
      <c r="J14" s="64"/>
      <c r="K14" s="65">
        <v>2</v>
      </c>
      <c r="L14" s="163" t="s">
        <v>4</v>
      </c>
      <c r="M14" s="67">
        <v>1252.0999999999999</v>
      </c>
      <c r="N14" s="67">
        <f t="shared" si="1"/>
        <v>2504.1999999999998</v>
      </c>
      <c r="O14" s="69">
        <v>0</v>
      </c>
      <c r="P14" s="67">
        <f t="shared" si="2"/>
        <v>2504.1999999999998</v>
      </c>
      <c r="Q14" s="68"/>
      <c r="R14" s="195" t="s">
        <v>94</v>
      </c>
      <c r="S14" s="49"/>
      <c r="T14" s="150"/>
    </row>
    <row r="15" spans="2:20" ht="27.6">
      <c r="B15" s="91" t="s">
        <v>82</v>
      </c>
      <c r="C15" s="49"/>
      <c r="D15" s="128" t="s">
        <v>61</v>
      </c>
      <c r="E15" s="63"/>
      <c r="F15" s="65">
        <v>1</v>
      </c>
      <c r="G15" s="163" t="s">
        <v>4</v>
      </c>
      <c r="H15" s="67">
        <v>5705.88</v>
      </c>
      <c r="I15" s="67">
        <f t="shared" ref="I15:I66" si="3">+F15*H15</f>
        <v>5705.88</v>
      </c>
      <c r="J15" s="64"/>
      <c r="K15" s="65">
        <v>1</v>
      </c>
      <c r="L15" s="163" t="s">
        <v>4</v>
      </c>
      <c r="M15" s="67">
        <v>5705.88</v>
      </c>
      <c r="N15" s="67">
        <f t="shared" si="1"/>
        <v>5705.88</v>
      </c>
      <c r="O15" s="69">
        <v>0</v>
      </c>
      <c r="P15" s="67">
        <f t="shared" si="2"/>
        <v>5705.88</v>
      </c>
      <c r="Q15" s="68"/>
      <c r="R15" s="195" t="s">
        <v>94</v>
      </c>
      <c r="S15" s="49"/>
      <c r="T15" s="150"/>
    </row>
    <row r="16" spans="2:20" ht="27.6">
      <c r="B16" s="91" t="s">
        <v>83</v>
      </c>
      <c r="C16" s="49"/>
      <c r="D16" s="128" t="s">
        <v>62</v>
      </c>
      <c r="E16" s="63"/>
      <c r="F16" s="65">
        <v>1</v>
      </c>
      <c r="G16" s="163" t="s">
        <v>4</v>
      </c>
      <c r="H16" s="67">
        <v>3689.07</v>
      </c>
      <c r="I16" s="67">
        <f t="shared" si="3"/>
        <v>3689.07</v>
      </c>
      <c r="J16" s="64"/>
      <c r="K16" s="65">
        <v>1</v>
      </c>
      <c r="L16" s="163" t="s">
        <v>4</v>
      </c>
      <c r="M16" s="67">
        <v>3689.07</v>
      </c>
      <c r="N16" s="67">
        <f t="shared" si="1"/>
        <v>3689.07</v>
      </c>
      <c r="O16" s="69">
        <v>0</v>
      </c>
      <c r="P16" s="67">
        <f t="shared" si="2"/>
        <v>3689.07</v>
      </c>
      <c r="Q16" s="68"/>
      <c r="R16" s="195" t="s">
        <v>94</v>
      </c>
      <c r="S16" s="49"/>
      <c r="T16" s="150"/>
    </row>
    <row r="17" spans="2:20" ht="27.6">
      <c r="B17" s="91" t="s">
        <v>84</v>
      </c>
      <c r="C17" s="49"/>
      <c r="D17" s="128" t="s">
        <v>64</v>
      </c>
      <c r="E17" s="63"/>
      <c r="F17" s="65">
        <v>1</v>
      </c>
      <c r="G17" s="163" t="s">
        <v>4</v>
      </c>
      <c r="H17" s="67">
        <v>47050.42</v>
      </c>
      <c r="I17" s="67">
        <f t="shared" si="3"/>
        <v>47050.42</v>
      </c>
      <c r="J17" s="64"/>
      <c r="K17" s="65">
        <v>1</v>
      </c>
      <c r="L17" s="163" t="s">
        <v>4</v>
      </c>
      <c r="M17" s="67">
        <v>47050.42</v>
      </c>
      <c r="N17" s="67">
        <f t="shared" si="1"/>
        <v>47050.42</v>
      </c>
      <c r="O17" s="69">
        <v>0</v>
      </c>
      <c r="P17" s="67">
        <f t="shared" si="2"/>
        <v>47050.42</v>
      </c>
      <c r="Q17" s="68"/>
      <c r="R17" s="195" t="s">
        <v>94</v>
      </c>
      <c r="S17" s="49"/>
      <c r="T17" s="150"/>
    </row>
    <row r="18" spans="2:20" ht="27.6">
      <c r="B18" s="91" t="s">
        <v>85</v>
      </c>
      <c r="C18" s="49"/>
      <c r="D18" s="128" t="s">
        <v>65</v>
      </c>
      <c r="E18" s="63"/>
      <c r="F18" s="65">
        <v>1</v>
      </c>
      <c r="G18" s="163" t="s">
        <v>4</v>
      </c>
      <c r="H18" s="67">
        <v>15957.98</v>
      </c>
      <c r="I18" s="67">
        <f t="shared" si="3"/>
        <v>15957.98</v>
      </c>
      <c r="J18" s="64"/>
      <c r="K18" s="65">
        <v>1</v>
      </c>
      <c r="L18" s="163" t="s">
        <v>4</v>
      </c>
      <c r="M18" s="67">
        <v>15957.98</v>
      </c>
      <c r="N18" s="67">
        <f t="shared" si="1"/>
        <v>15957.98</v>
      </c>
      <c r="O18" s="69">
        <v>0</v>
      </c>
      <c r="P18" s="67">
        <f t="shared" si="2"/>
        <v>15957.98</v>
      </c>
      <c r="Q18" s="68"/>
      <c r="R18" s="195" t="s">
        <v>94</v>
      </c>
      <c r="S18" s="49"/>
      <c r="T18" s="150"/>
    </row>
    <row r="19" spans="2:20" ht="27.6">
      <c r="B19" s="91" t="s">
        <v>86</v>
      </c>
      <c r="C19" s="49"/>
      <c r="D19" s="128" t="s">
        <v>66</v>
      </c>
      <c r="E19" s="63"/>
      <c r="F19" s="65">
        <v>1</v>
      </c>
      <c r="G19" s="163" t="s">
        <v>4</v>
      </c>
      <c r="H19" s="67">
        <v>23605.040000000001</v>
      </c>
      <c r="I19" s="67">
        <f t="shared" si="3"/>
        <v>23605.040000000001</v>
      </c>
      <c r="J19" s="64"/>
      <c r="K19" s="65">
        <v>1</v>
      </c>
      <c r="L19" s="163" t="s">
        <v>4</v>
      </c>
      <c r="M19" s="67">
        <v>23605.040000000001</v>
      </c>
      <c r="N19" s="67">
        <f t="shared" si="1"/>
        <v>23605.040000000001</v>
      </c>
      <c r="O19" s="69">
        <v>0</v>
      </c>
      <c r="P19" s="67">
        <f t="shared" si="2"/>
        <v>23605.040000000001</v>
      </c>
      <c r="Q19" s="68"/>
      <c r="R19" s="195" t="s">
        <v>94</v>
      </c>
      <c r="S19" s="49"/>
      <c r="T19" s="150"/>
    </row>
    <row r="20" spans="2:20" ht="27.6">
      <c r="B20" s="91" t="s">
        <v>87</v>
      </c>
      <c r="C20" s="49"/>
      <c r="D20" s="128" t="s">
        <v>67</v>
      </c>
      <c r="E20" s="63"/>
      <c r="F20" s="65">
        <v>6</v>
      </c>
      <c r="G20" s="163" t="s">
        <v>4</v>
      </c>
      <c r="H20" s="67">
        <v>28126.89</v>
      </c>
      <c r="I20" s="67">
        <f t="shared" si="3"/>
        <v>168761.34</v>
      </c>
      <c r="J20" s="64"/>
      <c r="K20" s="65">
        <v>6</v>
      </c>
      <c r="L20" s="163" t="s">
        <v>4</v>
      </c>
      <c r="M20" s="67">
        <v>28126.89</v>
      </c>
      <c r="N20" s="67">
        <f t="shared" si="1"/>
        <v>168761.34</v>
      </c>
      <c r="O20" s="69">
        <v>0</v>
      </c>
      <c r="P20" s="67">
        <f t="shared" si="2"/>
        <v>168761.34</v>
      </c>
      <c r="Q20" s="68"/>
      <c r="R20" s="195" t="s">
        <v>94</v>
      </c>
      <c r="S20" s="49"/>
      <c r="T20" s="150"/>
    </row>
    <row r="21" spans="2:20" ht="27.6">
      <c r="B21" s="91" t="s">
        <v>88</v>
      </c>
      <c r="C21" s="49"/>
      <c r="D21" s="128" t="s">
        <v>68</v>
      </c>
      <c r="E21" s="63"/>
      <c r="F21" s="65">
        <v>24</v>
      </c>
      <c r="G21" s="163" t="s">
        <v>4</v>
      </c>
      <c r="H21" s="67">
        <v>1428.57</v>
      </c>
      <c r="I21" s="67">
        <f t="shared" si="3"/>
        <v>34285.68</v>
      </c>
      <c r="J21" s="64"/>
      <c r="K21" s="65">
        <v>24</v>
      </c>
      <c r="L21" s="163" t="s">
        <v>4</v>
      </c>
      <c r="M21" s="67">
        <v>1428.57</v>
      </c>
      <c r="N21" s="67">
        <f t="shared" si="1"/>
        <v>34285.68</v>
      </c>
      <c r="O21" s="69">
        <v>0</v>
      </c>
      <c r="P21" s="67">
        <f t="shared" si="2"/>
        <v>34285.68</v>
      </c>
      <c r="Q21" s="68"/>
      <c r="R21" s="195" t="s">
        <v>94</v>
      </c>
      <c r="S21" s="49"/>
      <c r="T21" s="149"/>
    </row>
    <row r="22" spans="2:20" ht="27.6">
      <c r="B22" s="91" t="s">
        <v>89</v>
      </c>
      <c r="C22" s="49"/>
      <c r="D22" s="128" t="s">
        <v>69</v>
      </c>
      <c r="E22" s="63"/>
      <c r="F22" s="65">
        <v>3</v>
      </c>
      <c r="G22" s="163" t="s">
        <v>4</v>
      </c>
      <c r="H22" s="67">
        <v>12596.63</v>
      </c>
      <c r="I22" s="67">
        <f t="shared" si="3"/>
        <v>37789.89</v>
      </c>
      <c r="J22" s="64"/>
      <c r="K22" s="65">
        <v>3</v>
      </c>
      <c r="L22" s="163" t="s">
        <v>4</v>
      </c>
      <c r="M22" s="67">
        <v>12596.63</v>
      </c>
      <c r="N22" s="67">
        <f t="shared" si="1"/>
        <v>37789.89</v>
      </c>
      <c r="O22" s="69">
        <v>0</v>
      </c>
      <c r="P22" s="67">
        <f t="shared" si="2"/>
        <v>37789.89</v>
      </c>
      <c r="Q22" s="68"/>
      <c r="R22" s="195" t="s">
        <v>94</v>
      </c>
      <c r="S22" s="49"/>
      <c r="T22" s="150"/>
    </row>
    <row r="23" spans="2:20" ht="13.8">
      <c r="B23" s="55">
        <v>2</v>
      </c>
      <c r="C23" s="56"/>
      <c r="D23" s="90" t="s">
        <v>70</v>
      </c>
      <c r="E23" s="57"/>
      <c r="F23" s="58" t="s">
        <v>3</v>
      </c>
      <c r="G23" s="55" t="s">
        <v>4</v>
      </c>
      <c r="H23" s="59" t="s">
        <v>5</v>
      </c>
      <c r="I23" s="60" t="s">
        <v>6</v>
      </c>
      <c r="J23" s="54"/>
      <c r="K23" s="58" t="s">
        <v>3</v>
      </c>
      <c r="L23" s="55" t="s">
        <v>4</v>
      </c>
      <c r="M23" s="59" t="s">
        <v>5</v>
      </c>
      <c r="N23" s="60" t="s">
        <v>6</v>
      </c>
      <c r="O23" s="58" t="s">
        <v>7</v>
      </c>
      <c r="P23" s="62" t="s">
        <v>8</v>
      </c>
      <c r="Q23" s="61"/>
      <c r="R23" s="147" t="s">
        <v>9</v>
      </c>
      <c r="S23" s="49"/>
      <c r="T23" s="147" t="s">
        <v>40</v>
      </c>
    </row>
    <row r="24" spans="2:20" ht="13.8">
      <c r="B24" s="91" t="s">
        <v>90</v>
      </c>
      <c r="C24" s="49"/>
      <c r="D24" s="128" t="s">
        <v>71</v>
      </c>
      <c r="E24" s="63"/>
      <c r="F24" s="65">
        <v>26.25</v>
      </c>
      <c r="G24" s="66" t="s">
        <v>96</v>
      </c>
      <c r="H24" s="67">
        <v>16380.9523809523</v>
      </c>
      <c r="I24" s="67">
        <f t="shared" si="3"/>
        <v>429999.99999999785</v>
      </c>
      <c r="J24" s="64"/>
      <c r="K24" s="65">
        <v>26.25</v>
      </c>
      <c r="L24" s="66" t="s">
        <v>96</v>
      </c>
      <c r="M24" s="196">
        <v>14500</v>
      </c>
      <c r="N24" s="196">
        <f t="shared" si="1"/>
        <v>380625</v>
      </c>
      <c r="O24" s="69">
        <v>0</v>
      </c>
      <c r="P24" s="196">
        <f t="shared" si="2"/>
        <v>380625</v>
      </c>
      <c r="Q24" s="68"/>
      <c r="R24" s="151" t="s">
        <v>95</v>
      </c>
      <c r="S24" s="49"/>
      <c r="T24" s="150"/>
    </row>
    <row r="25" spans="2:20" ht="13.8">
      <c r="B25" s="91" t="s">
        <v>91</v>
      </c>
      <c r="C25" s="87"/>
      <c r="D25" s="138" t="s">
        <v>72</v>
      </c>
      <c r="E25" s="139"/>
      <c r="F25" s="65">
        <v>26.25</v>
      </c>
      <c r="G25" s="141" t="s">
        <v>96</v>
      </c>
      <c r="H25" s="142">
        <v>9523.8095238095193</v>
      </c>
      <c r="I25" s="142">
        <f t="shared" si="3"/>
        <v>249999.99999999988</v>
      </c>
      <c r="J25" s="143"/>
      <c r="K25" s="65">
        <v>26.25</v>
      </c>
      <c r="L25" s="141" t="s">
        <v>96</v>
      </c>
      <c r="M25" s="142">
        <v>9523.8095238095193</v>
      </c>
      <c r="N25" s="142">
        <f t="shared" si="1"/>
        <v>249999.99999999988</v>
      </c>
      <c r="O25" s="144">
        <v>0</v>
      </c>
      <c r="P25" s="142">
        <f t="shared" si="2"/>
        <v>249999.99999999988</v>
      </c>
      <c r="Q25" s="145"/>
      <c r="R25" s="152"/>
      <c r="S25" s="87"/>
      <c r="T25" s="153"/>
    </row>
    <row r="26" spans="2:20" ht="13.8">
      <c r="B26" s="91" t="s">
        <v>92</v>
      </c>
      <c r="C26" s="87"/>
      <c r="D26" s="138" t="s">
        <v>73</v>
      </c>
      <c r="E26" s="139"/>
      <c r="F26" s="140">
        <v>45</v>
      </c>
      <c r="G26" s="141" t="s">
        <v>96</v>
      </c>
      <c r="H26" s="142">
        <v>2888.88888888888</v>
      </c>
      <c r="I26" s="142">
        <f t="shared" si="3"/>
        <v>129999.99999999961</v>
      </c>
      <c r="J26" s="143"/>
      <c r="K26" s="140">
        <v>45</v>
      </c>
      <c r="L26" s="141" t="s">
        <v>96</v>
      </c>
      <c r="M26" s="142">
        <v>2888.88888888888</v>
      </c>
      <c r="N26" s="142">
        <f t="shared" si="1"/>
        <v>129999.99999999961</v>
      </c>
      <c r="O26" s="144">
        <v>0</v>
      </c>
      <c r="P26" s="142">
        <f t="shared" si="2"/>
        <v>129999.99999999961</v>
      </c>
      <c r="Q26" s="145"/>
      <c r="R26" s="154"/>
      <c r="S26" s="87"/>
      <c r="T26" s="155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3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4"/>
      <c r="S27" s="87"/>
      <c r="T27" s="155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3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3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3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2"/>
      <c r="S30" s="87"/>
      <c r="T30" s="153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3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4"/>
      <c r="S31" s="87"/>
      <c r="T31" s="155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3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4"/>
      <c r="S32" s="87"/>
      <c r="T32" s="155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3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3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3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3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3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3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3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3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2"/>
      <c r="S40" s="87"/>
      <c r="T40" s="153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3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4"/>
      <c r="S41" s="87"/>
      <c r="T41" s="155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3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2"/>
      <c r="S42" s="87"/>
      <c r="T42" s="153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3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4"/>
      <c r="S43" s="87"/>
      <c r="T43" s="155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3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4"/>
      <c r="S44" s="87"/>
      <c r="T44" s="155"/>
    </row>
    <row r="45" spans="2:20" ht="13.8" hidden="1">
      <c r="B45" s="91"/>
      <c r="C45" s="87"/>
      <c r="D45" s="138"/>
      <c r="E45" s="139"/>
      <c r="F45" s="140"/>
      <c r="G45" s="141"/>
      <c r="H45" s="142"/>
      <c r="I45" s="142">
        <f t="shared" si="3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 hidden="1">
      <c r="B46" s="91"/>
      <c r="C46" s="87"/>
      <c r="D46" s="138"/>
      <c r="E46" s="139"/>
      <c r="F46" s="140"/>
      <c r="G46" s="141"/>
      <c r="H46" s="142"/>
      <c r="I46" s="142">
        <f t="shared" si="3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 hidden="1">
      <c r="B47" s="91"/>
      <c r="C47" s="49"/>
      <c r="D47" s="128"/>
      <c r="E47" s="63"/>
      <c r="F47" s="65"/>
      <c r="G47" s="66"/>
      <c r="H47" s="67"/>
      <c r="I47" s="67">
        <f t="shared" si="3"/>
        <v>0</v>
      </c>
      <c r="J47" s="64"/>
      <c r="K47" s="65"/>
      <c r="L47" s="66"/>
      <c r="M47" s="67"/>
      <c r="N47" s="67">
        <f t="shared" si="1"/>
        <v>0</v>
      </c>
      <c r="O47" s="69">
        <v>0</v>
      </c>
      <c r="P47" s="67">
        <f t="shared" si="2"/>
        <v>0</v>
      </c>
      <c r="Q47" s="68"/>
      <c r="R47" s="148"/>
      <c r="S47" s="49"/>
      <c r="T47" s="149"/>
    </row>
    <row r="48" spans="2:20" ht="13.8" hidden="1">
      <c r="B48" s="91"/>
      <c r="C48" s="49"/>
      <c r="D48" s="128"/>
      <c r="E48" s="63"/>
      <c r="F48" s="65"/>
      <c r="G48" s="66"/>
      <c r="H48" s="67"/>
      <c r="I48" s="67">
        <f t="shared" si="3"/>
        <v>0</v>
      </c>
      <c r="J48" s="64"/>
      <c r="K48" s="65"/>
      <c r="L48" s="66"/>
      <c r="M48" s="67"/>
      <c r="N48" s="67">
        <f t="shared" si="1"/>
        <v>0</v>
      </c>
      <c r="O48" s="69">
        <v>0</v>
      </c>
      <c r="P48" s="67">
        <f t="shared" si="2"/>
        <v>0</v>
      </c>
      <c r="Q48" s="68"/>
      <c r="R48" s="151"/>
      <c r="S48" s="49"/>
      <c r="T48" s="150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3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48"/>
      <c r="S49" s="49"/>
      <c r="T49" s="149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3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51"/>
      <c r="S50" s="49"/>
      <c r="T50" s="150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3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51"/>
      <c r="S51" s="49"/>
      <c r="T51" s="150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3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3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3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3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35"/>
      <c r="E56" s="63"/>
      <c r="F56" s="65"/>
      <c r="G56" s="66"/>
      <c r="H56" s="67"/>
      <c r="I56" s="67">
        <f t="shared" si="3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48"/>
      <c r="S56" s="49"/>
      <c r="T56" s="149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3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51"/>
      <c r="S57" s="49"/>
      <c r="T57" s="150"/>
    </row>
    <row r="58" spans="2:20" ht="13.8" hidden="1">
      <c r="B58" s="91"/>
      <c r="C58" s="49"/>
      <c r="D58" s="128"/>
      <c r="E58" s="63"/>
      <c r="F58" s="65"/>
      <c r="G58" s="66"/>
      <c r="H58" s="67"/>
      <c r="I58" s="67">
        <f t="shared" si="3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51"/>
      <c r="S58" s="49"/>
      <c r="T58" s="150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3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3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3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3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3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3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48"/>
      <c r="S64" s="49"/>
      <c r="T64" s="149"/>
    </row>
    <row r="65" spans="2:20" ht="13.8" hidden="1">
      <c r="B65" s="91"/>
      <c r="C65" s="49"/>
      <c r="D65" s="128"/>
      <c r="E65" s="63"/>
      <c r="F65" s="65"/>
      <c r="G65" s="66"/>
      <c r="H65" s="67"/>
      <c r="I65" s="67">
        <f t="shared" si="3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51"/>
      <c r="S65" s="49"/>
      <c r="T65" s="150"/>
    </row>
    <row r="66" spans="2:20" ht="13.8" hidden="1">
      <c r="B66" s="91"/>
      <c r="C66" s="49"/>
      <c r="D66" s="128"/>
      <c r="E66" s="63"/>
      <c r="F66" s="65"/>
      <c r="G66" s="66"/>
      <c r="H66" s="67"/>
      <c r="I66" s="67">
        <f t="shared" si="3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48"/>
      <c r="S66" s="49"/>
      <c r="T66" s="149"/>
    </row>
    <row r="67" spans="2:20" ht="13.8"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</row>
    <row r="68" spans="2:20" ht="13.8">
      <c r="B68" s="70"/>
      <c r="C68" s="49"/>
      <c r="D68" s="92"/>
      <c r="E68" s="80"/>
      <c r="F68" s="171" t="s">
        <v>37</v>
      </c>
      <c r="G68" s="172"/>
      <c r="H68" s="172"/>
      <c r="I68" s="93">
        <f>SUM(I7:I66)</f>
        <v>1182650.1699999971</v>
      </c>
      <c r="J68" s="64"/>
      <c r="K68" s="171" t="s">
        <v>11</v>
      </c>
      <c r="L68" s="172"/>
      <c r="M68" s="172"/>
      <c r="N68" s="172"/>
      <c r="O68" s="172"/>
      <c r="P68" s="94">
        <f>SUM(P6:P66)</f>
        <v>1133275.1699999995</v>
      </c>
      <c r="Q68" s="71"/>
      <c r="R68" s="156"/>
      <c r="S68" s="49"/>
      <c r="T68" s="49"/>
    </row>
    <row r="69" spans="2:20" ht="13.8" hidden="1">
      <c r="B69" s="70"/>
      <c r="C69" s="49"/>
      <c r="D69" s="92"/>
      <c r="E69" s="80"/>
      <c r="F69" s="173" t="s">
        <v>38</v>
      </c>
      <c r="G69" s="174"/>
      <c r="H69" s="174"/>
      <c r="I69" s="96">
        <v>0</v>
      </c>
      <c r="J69" s="64"/>
      <c r="K69" s="136"/>
      <c r="L69" s="137"/>
      <c r="M69" s="175" t="s">
        <v>38</v>
      </c>
      <c r="N69" s="175"/>
      <c r="O69" s="175"/>
      <c r="P69" s="97">
        <v>0</v>
      </c>
      <c r="Q69" s="72"/>
      <c r="R69" s="157"/>
      <c r="S69" s="49"/>
      <c r="T69" s="49"/>
    </row>
    <row r="70" spans="2:20" ht="13.8">
      <c r="B70" s="70"/>
      <c r="C70" s="49"/>
      <c r="D70" s="95"/>
      <c r="E70" s="95"/>
      <c r="F70" s="176" t="s">
        <v>12</v>
      </c>
      <c r="G70" s="175"/>
      <c r="H70" s="175"/>
      <c r="I70" s="96">
        <f>SUM(I68+I69)</f>
        <v>1182650.1699999971</v>
      </c>
      <c r="J70" s="64"/>
      <c r="K70" s="176" t="s">
        <v>12</v>
      </c>
      <c r="L70" s="175"/>
      <c r="M70" s="175"/>
      <c r="N70" s="175"/>
      <c r="O70" s="175"/>
      <c r="P70" s="97">
        <f>SUM(P68+P69)</f>
        <v>1133275.1699999995</v>
      </c>
      <c r="Q70" s="72"/>
      <c r="R70" s="157"/>
      <c r="S70" s="49"/>
      <c r="T70" s="49"/>
    </row>
    <row r="71" spans="2:20" ht="13.8">
      <c r="B71" s="70"/>
      <c r="C71" s="49"/>
      <c r="D71" s="95"/>
      <c r="E71" s="98"/>
      <c r="F71" s="84"/>
      <c r="G71" s="177" t="s">
        <v>33</v>
      </c>
      <c r="H71" s="177"/>
      <c r="I71" s="99">
        <f>I70*19%</f>
        <v>224703.53229999947</v>
      </c>
      <c r="J71" s="73"/>
      <c r="K71" s="178" t="s">
        <v>34</v>
      </c>
      <c r="L71" s="177"/>
      <c r="M71" s="177"/>
      <c r="N71" s="177"/>
      <c r="O71" s="177"/>
      <c r="P71" s="100">
        <v>0</v>
      </c>
      <c r="Q71" s="72"/>
      <c r="R71" s="157" t="s">
        <v>97</v>
      </c>
      <c r="S71" s="49"/>
      <c r="T71" s="49"/>
    </row>
    <row r="72" spans="2:20" ht="13.8">
      <c r="B72" s="70"/>
      <c r="C72" s="49"/>
      <c r="D72" s="49"/>
      <c r="E72" s="101"/>
      <c r="F72" s="82"/>
      <c r="G72" s="179" t="s">
        <v>35</v>
      </c>
      <c r="H72" s="179"/>
      <c r="I72" s="102">
        <f>+I70+I71</f>
        <v>1407353.7022999965</v>
      </c>
      <c r="J72" s="64"/>
      <c r="K72" s="180" t="s">
        <v>13</v>
      </c>
      <c r="L72" s="179"/>
      <c r="M72" s="179"/>
      <c r="N72" s="179"/>
      <c r="O72" s="179"/>
      <c r="P72" s="106">
        <f>SUM(P70:P71)</f>
        <v>1133275.1699999995</v>
      </c>
      <c r="Q72" s="75"/>
      <c r="R72" s="157" t="s">
        <v>50</v>
      </c>
      <c r="S72" s="49"/>
      <c r="T72" s="49"/>
    </row>
    <row r="73" spans="2:20" ht="13.8">
      <c r="B73" s="70"/>
      <c r="C73" s="49"/>
      <c r="D73" s="95"/>
      <c r="E73" s="103"/>
      <c r="F73" s="82"/>
      <c r="G73" s="83"/>
      <c r="H73" s="83"/>
      <c r="I73" s="104"/>
      <c r="J73" s="64"/>
      <c r="K73" s="82"/>
      <c r="L73" s="83"/>
      <c r="M73" s="83"/>
      <c r="N73" s="83"/>
      <c r="O73" s="83"/>
      <c r="P73" s="74"/>
      <c r="Q73" s="75"/>
      <c r="R73" s="157"/>
      <c r="S73" s="49"/>
      <c r="T73" s="49"/>
    </row>
    <row r="74" spans="2:20" ht="14.4">
      <c r="B74" s="70"/>
      <c r="C74" s="49"/>
      <c r="D74" s="95"/>
      <c r="E74" s="81"/>
      <c r="F74" s="181"/>
      <c r="G74" s="182"/>
      <c r="H74" s="182"/>
      <c r="I74" s="105"/>
      <c r="J74" s="64"/>
      <c r="K74" s="181"/>
      <c r="L74" s="182"/>
      <c r="M74" s="182"/>
      <c r="N74" s="182"/>
      <c r="O74" s="182"/>
      <c r="P74" s="76"/>
      <c r="Q74" s="76"/>
      <c r="R74" s="105"/>
      <c r="S74" s="49"/>
      <c r="T74" s="49"/>
    </row>
    <row r="75" spans="2:20">
      <c r="B75" s="170"/>
      <c r="C75" s="170"/>
      <c r="D75" s="170"/>
      <c r="E75" s="170"/>
      <c r="F75" s="170"/>
      <c r="G75" s="170"/>
      <c r="H75" s="170"/>
    </row>
    <row r="76" spans="2:20">
      <c r="B76" s="170"/>
      <c r="C76" s="170"/>
      <c r="D76" s="170"/>
      <c r="E76" s="170"/>
      <c r="F76" s="170"/>
      <c r="G76" s="170"/>
      <c r="H76" s="170"/>
      <c r="I76" s="164">
        <f>P72-I72</f>
        <v>-274078.53229999705</v>
      </c>
    </row>
  </sheetData>
  <mergeCells count="15">
    <mergeCell ref="F3:I3"/>
    <mergeCell ref="K3:P3"/>
    <mergeCell ref="B75:H76"/>
    <mergeCell ref="F68:H68"/>
    <mergeCell ref="K68:O68"/>
    <mergeCell ref="F69:H69"/>
    <mergeCell ref="M69:O69"/>
    <mergeCell ref="F70:H70"/>
    <mergeCell ref="K70:O70"/>
    <mergeCell ref="G71:H71"/>
    <mergeCell ref="K71:O71"/>
    <mergeCell ref="G72:H72"/>
    <mergeCell ref="K72:O72"/>
    <mergeCell ref="F74:H74"/>
    <mergeCell ref="K74:O74"/>
  </mergeCells>
  <phoneticPr fontId="10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C9" sqref="C9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3.441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9.21875" style="43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5" t="s">
        <v>14</v>
      </c>
      <c r="E4" s="185"/>
      <c r="F4" s="185"/>
      <c r="G4" s="191" t="s">
        <v>15</v>
      </c>
      <c r="H4" s="192"/>
      <c r="I4" s="192"/>
      <c r="J4" s="192"/>
      <c r="K4" s="192"/>
      <c r="L4" s="192"/>
      <c r="M4" s="193"/>
    </row>
    <row r="5" spans="1:13">
      <c r="B5" s="5"/>
      <c r="C5" s="108" t="s">
        <v>98</v>
      </c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 t="s">
        <v>99</v>
      </c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>
        <v>1</v>
      </c>
      <c r="C7" s="16" t="s">
        <v>42</v>
      </c>
      <c r="D7" s="29">
        <v>6</v>
      </c>
      <c r="E7" s="32">
        <v>123333.33333333</v>
      </c>
      <c r="F7" s="122">
        <f>E7*D7</f>
        <v>739999.99999997998</v>
      </c>
      <c r="G7" s="29">
        <v>6</v>
      </c>
      <c r="H7" s="32">
        <v>123333.33333333</v>
      </c>
      <c r="I7" s="32">
        <f>H7*G7</f>
        <v>739999.99999997998</v>
      </c>
      <c r="J7" s="33">
        <v>0</v>
      </c>
      <c r="K7" s="48">
        <f>ROUND(I7-(I7*J7),2)</f>
        <v>740000</v>
      </c>
      <c r="L7" s="38" t="s">
        <v>43</v>
      </c>
      <c r="M7" s="161"/>
    </row>
    <row r="8" spans="1:13" ht="14.4">
      <c r="A8" s="4"/>
      <c r="B8" s="30">
        <v>2</v>
      </c>
      <c r="C8" t="s">
        <v>44</v>
      </c>
      <c r="D8" s="29">
        <v>4</v>
      </c>
      <c r="E8" s="32">
        <v>2690</v>
      </c>
      <c r="F8" s="122">
        <f t="shared" ref="F8:F12" si="0">E8*D8</f>
        <v>10760</v>
      </c>
      <c r="G8" s="29">
        <v>4</v>
      </c>
      <c r="H8" s="31">
        <v>2261</v>
      </c>
      <c r="I8" s="32">
        <f t="shared" ref="I8:I22" si="1">H8*G8</f>
        <v>9044</v>
      </c>
      <c r="J8" s="33">
        <v>0</v>
      </c>
      <c r="K8" s="48">
        <f t="shared" ref="K8:K22" si="2">ROUND(I8-(I8*J8),2)</f>
        <v>9044</v>
      </c>
      <c r="L8" s="38" t="s">
        <v>50</v>
      </c>
      <c r="M8" s="161"/>
    </row>
    <row r="9" spans="1:13" s="126" customFormat="1">
      <c r="A9" s="117"/>
      <c r="B9" s="118">
        <v>3</v>
      </c>
      <c r="C9" s="119" t="s">
        <v>45</v>
      </c>
      <c r="D9" s="120">
        <v>2</v>
      </c>
      <c r="E9" s="121">
        <f>23857.5+(23857.5*19%)</f>
        <v>28390.424999999999</v>
      </c>
      <c r="F9" s="122">
        <f t="shared" si="0"/>
        <v>56780.85</v>
      </c>
      <c r="G9" s="120">
        <v>2</v>
      </c>
      <c r="H9" s="31">
        <v>23857.5</v>
      </c>
      <c r="I9" s="121">
        <f t="shared" si="1"/>
        <v>47715</v>
      </c>
      <c r="J9" s="123">
        <v>0</v>
      </c>
      <c r="K9" s="124">
        <f t="shared" si="2"/>
        <v>47715</v>
      </c>
      <c r="L9" s="125" t="s">
        <v>50</v>
      </c>
      <c r="M9" s="162"/>
    </row>
    <row r="10" spans="1:13" s="126" customFormat="1">
      <c r="A10" s="117"/>
      <c r="B10" s="118">
        <v>4</v>
      </c>
      <c r="C10" s="127" t="s">
        <v>46</v>
      </c>
      <c r="D10" s="120">
        <v>2</v>
      </c>
      <c r="E10" s="121">
        <f>34567.5+(34567.5*19%)</f>
        <v>41135.324999999997</v>
      </c>
      <c r="F10" s="122">
        <f t="shared" si="0"/>
        <v>82270.649999999994</v>
      </c>
      <c r="G10" s="120">
        <v>2</v>
      </c>
      <c r="H10" s="31">
        <v>34567.5</v>
      </c>
      <c r="I10" s="121">
        <f t="shared" si="1"/>
        <v>69135</v>
      </c>
      <c r="J10" s="123">
        <v>0</v>
      </c>
      <c r="K10" s="124">
        <f t="shared" si="2"/>
        <v>69135</v>
      </c>
      <c r="L10" s="125" t="s">
        <v>50</v>
      </c>
      <c r="M10" s="162"/>
    </row>
    <row r="11" spans="1:13" s="126" customFormat="1">
      <c r="A11" s="117"/>
      <c r="B11" s="118">
        <v>5</v>
      </c>
      <c r="C11" s="127" t="s">
        <v>47</v>
      </c>
      <c r="D11" s="120">
        <v>10</v>
      </c>
      <c r="E11" s="121">
        <f>936.2+(936.2*19%)</f>
        <v>1114.078</v>
      </c>
      <c r="F11" s="122">
        <f t="shared" si="0"/>
        <v>11140.779999999999</v>
      </c>
      <c r="G11" s="120">
        <v>10</v>
      </c>
      <c r="H11" s="31">
        <v>936.2</v>
      </c>
      <c r="I11" s="121">
        <f t="shared" si="1"/>
        <v>9362</v>
      </c>
      <c r="J11" s="123">
        <v>0</v>
      </c>
      <c r="K11" s="124">
        <f t="shared" si="2"/>
        <v>9362</v>
      </c>
      <c r="L11" s="125" t="s">
        <v>50</v>
      </c>
      <c r="M11" s="162"/>
    </row>
    <row r="12" spans="1:13" s="126" customFormat="1">
      <c r="A12" s="117"/>
      <c r="B12" s="118">
        <v>6</v>
      </c>
      <c r="C12" s="127" t="s">
        <v>48</v>
      </c>
      <c r="D12" s="120">
        <v>1</v>
      </c>
      <c r="E12" s="121">
        <f>11660+(11660*19%)</f>
        <v>13875.4</v>
      </c>
      <c r="F12" s="122">
        <f t="shared" si="0"/>
        <v>13875.4</v>
      </c>
      <c r="G12" s="120">
        <v>1</v>
      </c>
      <c r="H12" s="31">
        <v>11660</v>
      </c>
      <c r="I12" s="121">
        <f t="shared" si="1"/>
        <v>11660</v>
      </c>
      <c r="J12" s="123">
        <v>0</v>
      </c>
      <c r="K12" s="124">
        <f t="shared" si="2"/>
        <v>11660</v>
      </c>
      <c r="L12" s="125" t="s">
        <v>50</v>
      </c>
      <c r="M12" s="162"/>
    </row>
    <row r="13" spans="1:13" s="126" customFormat="1">
      <c r="A13" s="117"/>
      <c r="B13" s="118">
        <v>7</v>
      </c>
      <c r="C13" s="127" t="s">
        <v>49</v>
      </c>
      <c r="D13" s="120">
        <v>1</v>
      </c>
      <c r="E13" s="121">
        <f>1098+(1098*19%)</f>
        <v>1306.6199999999999</v>
      </c>
      <c r="F13" s="122">
        <f t="shared" ref="F13:F22" si="3">E13*D13</f>
        <v>1306.6199999999999</v>
      </c>
      <c r="G13" s="120">
        <v>1</v>
      </c>
      <c r="H13" s="31">
        <v>1098</v>
      </c>
      <c r="I13" s="121">
        <f t="shared" si="1"/>
        <v>1098</v>
      </c>
      <c r="J13" s="123">
        <v>0</v>
      </c>
      <c r="K13" s="124">
        <f t="shared" si="2"/>
        <v>1098</v>
      </c>
      <c r="L13" s="125" t="s">
        <v>50</v>
      </c>
      <c r="M13" s="162"/>
    </row>
    <row r="14" spans="1:13" s="126" customFormat="1">
      <c r="A14" s="117"/>
      <c r="B14" s="118">
        <v>8</v>
      </c>
      <c r="C14" s="127" t="s">
        <v>51</v>
      </c>
      <c r="D14" s="120">
        <v>1</v>
      </c>
      <c r="E14" s="121">
        <v>13990</v>
      </c>
      <c r="F14" s="122">
        <f t="shared" si="3"/>
        <v>13990</v>
      </c>
      <c r="G14" s="120">
        <v>1</v>
      </c>
      <c r="H14" s="31">
        <v>11756</v>
      </c>
      <c r="I14" s="121">
        <f t="shared" si="1"/>
        <v>11756</v>
      </c>
      <c r="J14" s="123">
        <v>0</v>
      </c>
      <c r="K14" s="124">
        <f t="shared" si="2"/>
        <v>11756</v>
      </c>
      <c r="L14" s="125" t="s">
        <v>50</v>
      </c>
      <c r="M14" s="162"/>
    </row>
    <row r="15" spans="1:13">
      <c r="A15" s="4"/>
      <c r="B15" s="30">
        <v>9</v>
      </c>
      <c r="C15" s="116" t="s">
        <v>52</v>
      </c>
      <c r="D15" s="29">
        <v>3</v>
      </c>
      <c r="E15" s="32">
        <v>2290</v>
      </c>
      <c r="F15" s="110">
        <f t="shared" si="3"/>
        <v>6870</v>
      </c>
      <c r="G15" s="29">
        <v>3</v>
      </c>
      <c r="H15" s="31">
        <v>1924</v>
      </c>
      <c r="I15" s="32">
        <f t="shared" si="1"/>
        <v>5772</v>
      </c>
      <c r="J15" s="33">
        <v>0</v>
      </c>
      <c r="K15" s="48">
        <f t="shared" si="2"/>
        <v>5772</v>
      </c>
      <c r="L15" s="125" t="s">
        <v>50</v>
      </c>
      <c r="M15" s="162"/>
    </row>
    <row r="16" spans="1:13">
      <c r="A16" s="4"/>
      <c r="B16" s="30">
        <v>10</v>
      </c>
      <c r="C16" s="116" t="s">
        <v>63</v>
      </c>
      <c r="D16" s="29">
        <v>1</v>
      </c>
      <c r="E16" s="32">
        <v>2512.6</v>
      </c>
      <c r="F16" s="110">
        <f t="shared" si="3"/>
        <v>2512.6</v>
      </c>
      <c r="G16" s="29">
        <v>1</v>
      </c>
      <c r="H16" s="32">
        <v>2111.4285714285716</v>
      </c>
      <c r="I16" s="32">
        <f t="shared" si="1"/>
        <v>2111.4285714285716</v>
      </c>
      <c r="J16" s="33">
        <v>0</v>
      </c>
      <c r="K16" s="48">
        <f t="shared" si="2"/>
        <v>2111.4299999999998</v>
      </c>
      <c r="L16" s="125" t="s">
        <v>50</v>
      </c>
      <c r="M16" s="162"/>
    </row>
    <row r="17" spans="1:13" hidden="1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62"/>
    </row>
    <row r="18" spans="1:13" hidden="1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62"/>
    </row>
    <row r="19" spans="1:13" hidden="1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62"/>
    </row>
    <row r="20" spans="1:13" hidden="1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62"/>
    </row>
    <row r="21" spans="1:13" hidden="1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62"/>
    </row>
    <row r="22" spans="1:13" hidden="1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 ht="10.8" customHeight="1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90" t="s">
        <v>36</v>
      </c>
      <c r="E24" s="190"/>
      <c r="F24" s="107">
        <f>SUM(F7:F22)</f>
        <v>939506.89999998</v>
      </c>
      <c r="G24" s="34" t="s">
        <v>24</v>
      </c>
      <c r="H24" s="129"/>
      <c r="I24" s="35"/>
      <c r="J24" s="36"/>
      <c r="K24" s="37">
        <f>SUM(K7:K23)</f>
        <v>907653.43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83" t="s">
        <v>30</v>
      </c>
      <c r="E27" s="184"/>
      <c r="F27" s="44">
        <f>'Daños Edificio'!I72</f>
        <v>1407353.7022999965</v>
      </c>
      <c r="J27" s="183" t="s">
        <v>30</v>
      </c>
      <c r="K27" s="184"/>
      <c r="L27" s="44">
        <f>'Daños Edificio'!P72</f>
        <v>1133275.1699999995</v>
      </c>
    </row>
    <row r="28" spans="1:13" ht="15">
      <c r="D28" s="186" t="s">
        <v>31</v>
      </c>
      <c r="E28" s="187"/>
      <c r="F28" s="45">
        <f>F24</f>
        <v>939506.89999998</v>
      </c>
      <c r="J28" s="186" t="s">
        <v>31</v>
      </c>
      <c r="K28" s="187"/>
      <c r="L28" s="45">
        <f>K24</f>
        <v>907653.43</v>
      </c>
    </row>
    <row r="29" spans="1:13" ht="15.6">
      <c r="D29" s="188" t="s">
        <v>32</v>
      </c>
      <c r="E29" s="189"/>
      <c r="F29" s="46">
        <f>SUM(F27:F28)</f>
        <v>2346860.6022999766</v>
      </c>
      <c r="J29" s="188" t="s">
        <v>32</v>
      </c>
      <c r="K29" s="189"/>
      <c r="L29" s="46">
        <f>SUM(L27:L28)</f>
        <v>2040928.5999999996</v>
      </c>
    </row>
    <row r="32" spans="1:13">
      <c r="K32" s="194"/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2024-11-08T03:41:46Z</dcterms:modified>
</cp:coreProperties>
</file>