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847E34A7-8133-4D5C-951E-214425847E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2" i="1" l="1"/>
  <c r="P12" i="1" s="1"/>
  <c r="N11" i="1"/>
  <c r="P11" i="1" s="1"/>
  <c r="I11" i="1"/>
  <c r="I12" i="1"/>
  <c r="I13" i="1"/>
  <c r="I14" i="1"/>
  <c r="I15" i="1"/>
  <c r="I16" i="1"/>
  <c r="N15" i="1"/>
  <c r="P15" i="1" s="1"/>
  <c r="N13" i="1"/>
  <c r="P13" i="1" s="1"/>
  <c r="N14" i="1"/>
  <c r="P14" i="1" s="1"/>
  <c r="N16" i="1"/>
  <c r="P16" i="1" s="1"/>
  <c r="N20" i="1"/>
  <c r="P20" i="1" s="1"/>
  <c r="I20" i="1"/>
  <c r="F7" i="3" l="1"/>
  <c r="F8" i="3"/>
  <c r="F9" i="3"/>
  <c r="F10" i="3"/>
  <c r="F11" i="3"/>
  <c r="I11" i="3"/>
  <c r="K11" i="3" s="1"/>
  <c r="N8" i="1"/>
  <c r="P8" i="1" s="1"/>
  <c r="N9" i="1"/>
  <c r="P9" i="1" s="1"/>
  <c r="N10" i="1"/>
  <c r="P10" i="1" s="1"/>
  <c r="N18" i="1"/>
  <c r="P18" i="1" s="1"/>
  <c r="N19" i="1"/>
  <c r="P19" i="1" s="1"/>
  <c r="N21" i="1"/>
  <c r="P21" i="1" s="1"/>
  <c r="I8" i="1"/>
  <c r="I9" i="1"/>
  <c r="I10" i="1"/>
  <c r="I18" i="1"/>
  <c r="I19" i="1"/>
  <c r="I21" i="1"/>
  <c r="I7" i="3"/>
  <c r="K7" i="3" s="1"/>
  <c r="I8" i="3"/>
  <c r="K8" i="3" s="1"/>
  <c r="I9" i="3"/>
  <c r="K9" i="3" s="1"/>
  <c r="I10" i="3"/>
  <c r="K10" i="3" s="1"/>
  <c r="N7" i="1"/>
  <c r="P7" i="1" s="1"/>
  <c r="I7" i="1"/>
  <c r="F13" i="3" l="1"/>
  <c r="I23" i="1"/>
  <c r="I24" i="1" s="1"/>
  <c r="I25" i="1" s="1"/>
  <c r="P23" i="1"/>
  <c r="P24" i="1" s="1"/>
  <c r="P25" i="1" s="1"/>
  <c r="I26" i="1" l="1"/>
  <c r="F16" i="3" s="1"/>
  <c r="P26" i="1"/>
  <c r="L16" i="3" s="1"/>
  <c r="F17" i="3" l="1"/>
  <c r="F18" i="3" s="1"/>
  <c r="K13" i="3"/>
  <c r="L17" i="3" l="1"/>
  <c r="L18" i="3" s="1"/>
</calcChain>
</file>

<file path=xl/sharedStrings.xml><?xml version="1.0" encoding="utf-8"?>
<sst xmlns="http://schemas.openxmlformats.org/spreadsheetml/2006/main" count="134" uniqueCount="85">
  <si>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</si>
  <si>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</si>
  <si>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</si>
  <si>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</si>
  <si>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</si>
  <si>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</si>
  <si>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</si>
  <si>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</si>
  <si>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</si>
  <si>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</si>
  <si>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</si>
  <si>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</si>
  <si>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</si>
  <si>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</si>
  <si>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</si>
  <si>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</si>
  <si>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</si>
  <si>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</si>
  <si>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</si>
  <si>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</si>
  <si>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</si>
  <si>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</si>
  <si>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</si>
  <si>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</si>
  <si>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</si>
  <si>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</si>
  <si>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</si>
  <si>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</si>
  <si>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</si>
  <si>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</si>
  <si>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</si>
  <si>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</si>
  <si>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</si>
  <si>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</si>
  <si>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</si>
  <si>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</si>
  <si>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</si>
  <si>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</si>
  <si>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</si>
  <si>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</si>
  <si>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Bio Bio 1137, Santiago</t>
  </si>
  <si>
    <t>Esmalte al agua 1 tineta Profesional blanco semi brillante Sherwin Williams</t>
  </si>
  <si>
    <t>Pasta muro 1 tineta F-15 blanco Tajamar</t>
  </si>
  <si>
    <t xml:space="preserve">Insumos para pintura y empastado </t>
  </si>
  <si>
    <t>gl</t>
  </si>
  <si>
    <t>Mano de obra pintura</t>
  </si>
  <si>
    <t>m2</t>
  </si>
  <si>
    <t xml:space="preserve">Mano de obra empastado </t>
  </si>
  <si>
    <t>Raspado y preparacion del terreno</t>
  </si>
  <si>
    <t>1.1</t>
  </si>
  <si>
    <t>1.2</t>
  </si>
  <si>
    <t>1.3</t>
  </si>
  <si>
    <t>1.4</t>
  </si>
  <si>
    <t>1.5</t>
  </si>
  <si>
    <t>1.6</t>
  </si>
  <si>
    <t>Servicio destape</t>
  </si>
  <si>
    <t>1.7</t>
  </si>
  <si>
    <t>1.8</t>
  </si>
  <si>
    <t>1.9</t>
  </si>
  <si>
    <t>1.10</t>
  </si>
  <si>
    <t>Silla Chiavari - Tiffany</t>
  </si>
  <si>
    <t>https://www.coricorispa.cl/silla-elegant?utm_source=js-google-shopping-app&amp;utm_medium=js-google-shopping-app&amp;variant_id=84826210&amp;gad_source=4&amp;gclid=CjwKCAiAkp6tBhB5EiwANTCx1Hx3yrLlHOyIHaGd2Qi8VcpKRTfk2cY0e5aX3jkJAha4RoxGY3_YRRoC-4MQAvD_BwE</t>
  </si>
  <si>
    <t>Silla, pino</t>
  </si>
  <si>
    <t>https://www.ikea.com/cl/es/p/ivar-silla-pino-90263902/?utm_source=google&amp;utm_medium=surfaces&amp;utm_campaign=shopping_feed&amp;utm_content=free_google_shopping_clicks_Dining&amp;gad_source=1&amp;gclid=CjwKCAiAkp6tBhB5EiwANTCx1AkP8oB-C9F3YQ38PnR0lDZH-EOREwomonEG-gSn9IBFxNK-jQ64wBoCf3AQAvD_BwE</t>
  </si>
  <si>
    <t>Silla Cadiz Pu Negro</t>
  </si>
  <si>
    <t>Mesa Casino 10 Personas</t>
  </si>
  <si>
    <t>https://mobiliarios.cl/product/mesa-casino-10-personas/?gclid=CjwKCAiAkp6tBhB5EiwANTCx1L_C2ykSINKA0JgOR6xInC5QubgCSthy7ikjMAIp3UjBSrahIyG-nRoCX7gQAvD_BwE</t>
  </si>
  <si>
    <t>Puerta Interior Terciado 85x200 cm Igal</t>
  </si>
  <si>
    <t>Andamio para Construcción Galvanizado con Tablón</t>
  </si>
  <si>
    <t>Extintor pqs ABC 4kg</t>
  </si>
  <si>
    <t>Llave angular bola 1/2 x 3/4'' HEHE cromada Tres.</t>
  </si>
  <si>
    <t>WC 18 cm cierre asiento cierre suave Aure blanco Vessanti</t>
  </si>
  <si>
    <t>Ajuste de acuerdo a valor de mercado</t>
  </si>
  <si>
    <t>Mano de Obra</t>
  </si>
  <si>
    <t>2.1</t>
  </si>
  <si>
    <t>2.2</t>
  </si>
  <si>
    <t>2.3</t>
  </si>
  <si>
    <t>2.4</t>
  </si>
  <si>
    <t>Se mantiene precio del cliente</t>
  </si>
  <si>
    <t>https://rohestore.cl/telon-mural-dinon-300-x-220-metros-150-diagonal-43</t>
  </si>
  <si>
    <t>Provision y reparacion de escalera de madera hierro (reparacion)</t>
  </si>
  <si>
    <t>Provision y reparacion de porton de hierro 3,75m</t>
  </si>
  <si>
    <t>Sra. Gabi de la Paz Urbina Campos</t>
  </si>
  <si>
    <t xml:space="preserve">Sra. Gabi de la Paz Urbina Campos </t>
  </si>
  <si>
    <t>Telon mural DINON 3.00 X 2.20 metros (150" diagonal) 4:3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</si>
</sst>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0.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0" xfId="0" applyFont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8" fillId="0" borderId="0" xfId="3" applyFill="1"/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8" fillId="2" borderId="0" xfId="3" applyFill="1" applyAlignment="1">
      <alignment vertical="center"/>
    </xf>
    <xf numFmtId="0" fontId="4" fillId="0" borderId="15" xfId="0" applyFont="1" applyBorder="1" applyAlignment="1">
      <alignment horizontal="center" wrapText="1"/>
    </xf>
    <xf numFmtId="3" fontId="2" fillId="2" borderId="15" xfId="0" applyNumberFormat="1" applyFont="1" applyFill="1" applyBorder="1" applyAlignment="1">
      <alignment vertical="center"/>
    </xf>
    <xf numFmtId="42" fontId="2" fillId="0" borderId="6" xfId="2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3" fontId="2" fillId="0" borderId="15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167" fontId="15" fillId="2" borderId="1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7" fillId="3" borderId="13" xfId="0" applyFont="1" applyFill="1" applyBorder="1"/>
    <xf numFmtId="0" fontId="2" fillId="2" borderId="6" xfId="0" applyFont="1" applyFill="1" applyBorder="1" applyAlignment="1">
      <alignment vertical="center" wrapText="1"/>
    </xf>
    <xf numFmtId="42" fontId="15" fillId="2" borderId="15" xfId="2" applyFont="1" applyFill="1" applyBorder="1" applyAlignment="1">
      <alignment horizontal="right" vertical="center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112058</xdr:colOff>
      <xdr:row>33</xdr:row>
      <xdr:rowOff>0</xdr:rowOff>
    </xdr:from>
    <xdr:to>
      <xdr:col>9</xdr:col>
      <xdr:colOff>123264</xdr:colOff>
      <xdr:row>76</xdr:row>
      <xdr:rowOff>133807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4DA0CDF-A0E5-4EC2-77AE-E9FC66EB7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9587" y="6488206"/>
          <a:ext cx="7384677" cy="69245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19</xdr:row>
      <xdr:rowOff>0</xdr:rowOff>
    </xdr:from>
    <xdr:to>
      <xdr:col>6</xdr:col>
      <xdr:colOff>190498</xdr:colOff>
      <xdr:row>36</xdr:row>
      <xdr:rowOff>67777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F01ACE5A-EAB2-4E22-9FF6-343292807C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4505325"/>
          <a:ext cx="7553323" cy="297861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6</xdr:col>
      <xdr:colOff>186690</xdr:colOff>
      <xdr:row>52</xdr:row>
      <xdr:rowOff>108350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1575959D-732F-4378-B18F-76E3FDCA8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7650" y="7591425"/>
          <a:ext cx="7545705" cy="26705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7</xdr:col>
      <xdr:colOff>615314</xdr:colOff>
      <xdr:row>75</xdr:row>
      <xdr:rowOff>144672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C7EE88FD-5293-4C7B-A53F-32BAE8A74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7650" y="10334625"/>
          <a:ext cx="8402954" cy="390704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6</xdr:col>
      <xdr:colOff>300989</xdr:colOff>
      <xdr:row>95</xdr:row>
      <xdr:rowOff>30151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51F13093-F328-4E74-B856-7AF247817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7650" y="14277975"/>
          <a:ext cx="7660004" cy="3276271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94</xdr:row>
      <xdr:rowOff>123825</xdr:rowOff>
    </xdr:from>
    <xdr:to>
      <xdr:col>7</xdr:col>
      <xdr:colOff>590550</xdr:colOff>
      <xdr:row>121</xdr:row>
      <xdr:rowOff>113523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21ADDB-B7B2-E134-227C-1EA61EC4E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1450" y="15868650"/>
          <a:ext cx="8220075" cy="43616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mobiliarios.cl/product/mesa-casino-10-personas/?gclid=CjwKCAiAkp6tBhB5EiwANTCx1L_C2ykSINKA0JgOR6xInC5QubgCSthy7ikjMAIp3UjBSrahIyG-nRoCX7gQAvD_BwE" TargetMode="External"/><Relationship Id="rId2" Type="http://schemas.openxmlformats.org/officeDocument/2006/relationships/hyperlink" Target="https://www.ikea.com/cl/es/p/ivar-silla-pino-90263902/?utm_source=google&amp;utm_medium=surfaces&amp;utm_campaign=shopping_feed&amp;utm_content=free_google_shopping_clicks_Dining&amp;gad_source=1&amp;gclid=CjwKCAiAkp6tBhB5EiwANTCx1AkP8oB-C9F3YQ38PnR0lDZH-EOREwomonEG-gSn9IBFxNK-jQ64wBoCf3AQAvD_BwE" TargetMode="External"/><Relationship Id="rId1" Type="http://schemas.openxmlformats.org/officeDocument/2006/relationships/hyperlink" Target="https://www.coricorispa.cl/silla-elegant?utm_source=js-google-shopping-app&amp;utm_medium=js-google-shopping-app&amp;variant_id=84826210&amp;gad_source=4&amp;gclid=CjwKCAiAkp6tBhB5EiwANTCx1Hx3yrLlHOyIHaGd2Qi8VcpKRTfk2cY0e5aX3jkJAha4RoxGY3_YRRoC-4MQAvD_BwE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rohestore.cl/telon-mural-dinon-300-x-220-metros-150-diagonal-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X44"/>
  <sheetViews>
    <sheetView showGridLines="0" tabSelected="1" topLeftCell="A26" zoomScale="85" zoomScaleNormal="85" workbookViewId="0">
      <selection activeCell="H70" sqref="H70:H71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60.140625" style="41" customWidth="1"/>
    <col min="5" max="5" width="2.28515625" style="1" customWidth="1"/>
    <col min="6" max="6" width="7.85546875" style="1" customWidth="1"/>
    <col min="7" max="7" width="9.140625" style="1" customWidth="1"/>
    <col min="8" max="8" width="13.42578125" style="1" customWidth="1"/>
    <col min="9" max="9" width="17.5703125" style="1" customWidth="1"/>
    <col min="10" max="10" width="4.140625" style="1" customWidth="1"/>
    <col min="11" max="11" width="8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.1406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4" ht="15">
      <c r="B2" s="42"/>
      <c r="C2" s="42"/>
      <c r="D2" s="86" t="s">
        <v>82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2:24" ht="15">
      <c r="B3" s="80" t="s">
        <v>10</v>
      </c>
      <c r="C3" s="42"/>
      <c r="D3" s="79" t="s">
        <v>2</v>
      </c>
      <c r="E3" s="45"/>
      <c r="F3" s="159" t="s">
        <v>0</v>
      </c>
      <c r="G3" s="160"/>
      <c r="H3" s="160"/>
      <c r="I3" s="161"/>
      <c r="J3" s="46"/>
      <c r="K3" s="162" t="s">
        <v>1</v>
      </c>
      <c r="L3" s="162"/>
      <c r="M3" s="163"/>
      <c r="N3" s="163"/>
      <c r="O3" s="163"/>
      <c r="P3" s="163"/>
      <c r="Q3" s="47"/>
      <c r="R3" s="44"/>
      <c r="S3" s="44"/>
      <c r="T3" s="44"/>
      <c r="U3" s="44"/>
      <c r="V3" s="44"/>
      <c r="W3" s="43"/>
    </row>
    <row r="4" spans="2:24" ht="15">
      <c r="B4" s="87"/>
      <c r="C4" s="88"/>
      <c r="D4" s="89" t="s">
        <v>40</v>
      </c>
      <c r="E4" s="46"/>
      <c r="F4" s="90"/>
      <c r="G4" s="87"/>
      <c r="H4" s="87"/>
      <c r="I4" s="87"/>
      <c r="J4" s="46"/>
      <c r="K4" s="90"/>
      <c r="L4" s="90"/>
      <c r="M4" s="87"/>
      <c r="N4" s="87"/>
      <c r="O4" s="87"/>
      <c r="P4" s="87"/>
      <c r="Q4" s="47"/>
      <c r="R4" s="44"/>
      <c r="S4" s="44"/>
      <c r="T4" s="44"/>
      <c r="U4" s="44"/>
      <c r="V4" s="44"/>
      <c r="W4" s="43"/>
    </row>
    <row r="5" spans="2:24" ht="15">
      <c r="B5" s="87"/>
      <c r="C5" s="88"/>
      <c r="D5" s="86" t="s">
        <v>33</v>
      </c>
      <c r="E5" s="46"/>
      <c r="F5" s="90"/>
      <c r="G5" s="87"/>
      <c r="H5" s="87"/>
      <c r="I5" s="87"/>
      <c r="J5" s="46"/>
      <c r="K5" s="90"/>
      <c r="L5" s="90"/>
      <c r="M5" s="87"/>
      <c r="N5" s="87"/>
      <c r="O5" s="87"/>
      <c r="P5" s="87"/>
      <c r="Q5" s="47"/>
      <c r="R5" s="44"/>
      <c r="S5" s="44"/>
      <c r="T5" s="44"/>
      <c r="U5" s="44"/>
      <c r="V5" s="44"/>
      <c r="W5" s="43"/>
    </row>
    <row r="6" spans="2:24" ht="15">
      <c r="B6" s="49">
        <v>1</v>
      </c>
      <c r="C6" s="50"/>
      <c r="D6" s="91" t="s">
        <v>39</v>
      </c>
      <c r="E6" s="51"/>
      <c r="F6" s="52" t="s">
        <v>3</v>
      </c>
      <c r="G6" s="49" t="s">
        <v>4</v>
      </c>
      <c r="H6" s="53" t="s">
        <v>5</v>
      </c>
      <c r="I6" s="54" t="s">
        <v>6</v>
      </c>
      <c r="J6" s="48"/>
      <c r="K6" s="52" t="s">
        <v>3</v>
      </c>
      <c r="L6" s="49" t="s">
        <v>4</v>
      </c>
      <c r="M6" s="53" t="s">
        <v>5</v>
      </c>
      <c r="N6" s="54" t="s">
        <v>6</v>
      </c>
      <c r="O6" s="52" t="s">
        <v>7</v>
      </c>
      <c r="P6" s="57" t="s">
        <v>8</v>
      </c>
      <c r="Q6" s="55"/>
      <c r="R6" s="149" t="s">
        <v>9</v>
      </c>
      <c r="S6" s="149"/>
      <c r="T6" s="149"/>
      <c r="U6" s="149"/>
      <c r="V6" s="149"/>
      <c r="W6" s="56"/>
    </row>
    <row r="7" spans="2:24" ht="28.5">
      <c r="B7" s="92" t="s">
        <v>49</v>
      </c>
      <c r="C7" s="42"/>
      <c r="D7" s="127" t="s">
        <v>41</v>
      </c>
      <c r="E7" s="58"/>
      <c r="F7" s="60">
        <v>100</v>
      </c>
      <c r="G7" s="61" t="s">
        <v>46</v>
      </c>
      <c r="H7" s="62">
        <v>17000</v>
      </c>
      <c r="I7" s="62">
        <f t="shared" ref="I7:I21" si="0">+F7*H7</f>
        <v>1700000</v>
      </c>
      <c r="J7" s="59"/>
      <c r="K7" s="60">
        <v>2</v>
      </c>
      <c r="L7" s="61" t="s">
        <v>4</v>
      </c>
      <c r="M7" s="62">
        <v>86990</v>
      </c>
      <c r="N7" s="62">
        <f t="shared" ref="N7:N21" si="1">+K7*M7</f>
        <v>173980</v>
      </c>
      <c r="O7" s="64">
        <v>0.15</v>
      </c>
      <c r="P7" s="62">
        <f t="shared" ref="P7:P21" si="2">+(-N7*O7)+N7</f>
        <v>147883</v>
      </c>
      <c r="Q7" s="63"/>
      <c r="R7" s="152"/>
      <c r="S7" s="153"/>
      <c r="T7" s="153"/>
      <c r="U7" s="153"/>
      <c r="V7" s="153"/>
      <c r="W7" s="154"/>
      <c r="X7" s="128"/>
    </row>
    <row r="8" spans="2:24" ht="15">
      <c r="B8" s="92" t="s">
        <v>50</v>
      </c>
      <c r="C8" s="42"/>
      <c r="D8" s="127" t="s">
        <v>42</v>
      </c>
      <c r="E8" s="58"/>
      <c r="F8" s="60">
        <v>0</v>
      </c>
      <c r="G8" s="61" t="s">
        <v>4</v>
      </c>
      <c r="H8" s="62"/>
      <c r="I8" s="62">
        <f t="shared" si="0"/>
        <v>0</v>
      </c>
      <c r="J8" s="59"/>
      <c r="K8" s="60">
        <v>7</v>
      </c>
      <c r="L8" s="61" t="s">
        <v>4</v>
      </c>
      <c r="M8" s="62">
        <v>15090</v>
      </c>
      <c r="N8" s="62">
        <f t="shared" si="1"/>
        <v>105630</v>
      </c>
      <c r="O8" s="64">
        <v>0.15</v>
      </c>
      <c r="P8" s="62">
        <f t="shared" si="2"/>
        <v>89785.5</v>
      </c>
      <c r="Q8" s="63"/>
      <c r="R8" s="152"/>
      <c r="S8" s="153"/>
      <c r="T8" s="153"/>
      <c r="U8" s="153"/>
      <c r="V8" s="153"/>
      <c r="W8" s="154"/>
      <c r="X8" s="128"/>
    </row>
    <row r="9" spans="2:24" ht="18" customHeight="1">
      <c r="B9" s="92" t="s">
        <v>51</v>
      </c>
      <c r="C9" s="42"/>
      <c r="D9" s="120" t="s">
        <v>43</v>
      </c>
      <c r="E9" s="58"/>
      <c r="F9" s="60">
        <v>0</v>
      </c>
      <c r="G9" s="61" t="s">
        <v>4</v>
      </c>
      <c r="H9" s="62"/>
      <c r="I9" s="62">
        <f t="shared" si="0"/>
        <v>0</v>
      </c>
      <c r="J9" s="59"/>
      <c r="K9" s="60">
        <v>1</v>
      </c>
      <c r="L9" s="61" t="s">
        <v>44</v>
      </c>
      <c r="M9" s="62">
        <v>20000</v>
      </c>
      <c r="N9" s="62">
        <f t="shared" si="1"/>
        <v>20000</v>
      </c>
      <c r="O9" s="64">
        <v>0</v>
      </c>
      <c r="P9" s="62">
        <f t="shared" si="2"/>
        <v>20000</v>
      </c>
      <c r="Q9" s="63"/>
      <c r="R9" s="152"/>
      <c r="S9" s="153"/>
      <c r="T9" s="153"/>
      <c r="U9" s="153"/>
      <c r="V9" s="153"/>
      <c r="W9" s="154"/>
      <c r="X9" s="128"/>
    </row>
    <row r="10" spans="2:24" ht="15.75" customHeight="1">
      <c r="B10" s="92" t="s">
        <v>52</v>
      </c>
      <c r="C10" s="42"/>
      <c r="D10" s="120" t="s">
        <v>67</v>
      </c>
      <c r="E10" s="58"/>
      <c r="F10" s="60">
        <v>3</v>
      </c>
      <c r="G10" s="61" t="s">
        <v>4</v>
      </c>
      <c r="H10" s="62">
        <v>209000</v>
      </c>
      <c r="I10" s="62">
        <f t="shared" si="0"/>
        <v>627000</v>
      </c>
      <c r="J10" s="59"/>
      <c r="K10" s="147">
        <v>3</v>
      </c>
      <c r="L10" s="61" t="s">
        <v>4</v>
      </c>
      <c r="M10" s="62">
        <v>61090</v>
      </c>
      <c r="N10" s="62">
        <f t="shared" si="1"/>
        <v>183270</v>
      </c>
      <c r="O10" s="64">
        <v>0.15</v>
      </c>
      <c r="P10" s="62">
        <f t="shared" si="2"/>
        <v>155779.5</v>
      </c>
      <c r="Q10" s="63"/>
      <c r="R10" s="152"/>
      <c r="S10" s="153"/>
      <c r="T10" s="153"/>
      <c r="U10" s="153"/>
      <c r="V10" s="153"/>
      <c r="W10" s="154"/>
      <c r="X10" s="128"/>
    </row>
    <row r="11" spans="2:24" ht="28.5">
      <c r="B11" s="92" t="s">
        <v>53</v>
      </c>
      <c r="C11" s="42"/>
      <c r="D11" s="127" t="s">
        <v>80</v>
      </c>
      <c r="E11" s="58"/>
      <c r="F11" s="60">
        <v>2</v>
      </c>
      <c r="G11" s="61" t="s">
        <v>4</v>
      </c>
      <c r="H11" s="62">
        <v>150000</v>
      </c>
      <c r="I11" s="62">
        <f t="shared" ref="I11:I16" si="3">+F11*H11</f>
        <v>300000</v>
      </c>
      <c r="J11" s="59"/>
      <c r="K11" s="60">
        <v>2</v>
      </c>
      <c r="L11" s="61" t="s">
        <v>44</v>
      </c>
      <c r="M11" s="62">
        <v>100000</v>
      </c>
      <c r="N11" s="62">
        <f t="shared" si="1"/>
        <v>200000</v>
      </c>
      <c r="O11" s="64">
        <v>0.15</v>
      </c>
      <c r="P11" s="62">
        <f t="shared" ref="P11:P16" si="4">+(-N11*O11)+N11</f>
        <v>170000</v>
      </c>
      <c r="Q11" s="63"/>
      <c r="R11" s="110"/>
      <c r="S11" s="111"/>
      <c r="T11" s="111"/>
      <c r="U11" s="111"/>
      <c r="V11" s="111"/>
      <c r="W11" s="112"/>
    </row>
    <row r="12" spans="2:24" ht="18" customHeight="1">
      <c r="B12" s="92" t="s">
        <v>54</v>
      </c>
      <c r="C12" s="42"/>
      <c r="D12" s="120" t="s">
        <v>81</v>
      </c>
      <c r="E12" s="58"/>
      <c r="F12" s="60">
        <v>1</v>
      </c>
      <c r="G12" s="61" t="s">
        <v>4</v>
      </c>
      <c r="H12" s="62">
        <v>295000</v>
      </c>
      <c r="I12" s="62">
        <f t="shared" si="3"/>
        <v>295000</v>
      </c>
      <c r="J12" s="59"/>
      <c r="K12" s="60">
        <v>1</v>
      </c>
      <c r="L12" s="61" t="s">
        <v>44</v>
      </c>
      <c r="M12" s="62">
        <v>152000</v>
      </c>
      <c r="N12" s="62">
        <f t="shared" si="1"/>
        <v>152000</v>
      </c>
      <c r="O12" s="64">
        <v>0.15</v>
      </c>
      <c r="P12" s="62">
        <f t="shared" si="4"/>
        <v>129200</v>
      </c>
      <c r="Q12" s="63"/>
      <c r="R12" s="110"/>
      <c r="S12" s="111"/>
      <c r="T12" s="111"/>
      <c r="U12" s="111"/>
      <c r="V12" s="111"/>
      <c r="W12" s="112"/>
    </row>
    <row r="13" spans="2:24" ht="15">
      <c r="B13" s="92" t="s">
        <v>56</v>
      </c>
      <c r="C13" s="42"/>
      <c r="D13" s="120" t="s">
        <v>71</v>
      </c>
      <c r="E13" s="58"/>
      <c r="F13" s="60">
        <v>1</v>
      </c>
      <c r="G13" s="61" t="s">
        <v>4</v>
      </c>
      <c r="H13" s="62">
        <v>145000</v>
      </c>
      <c r="I13" s="62">
        <f t="shared" si="3"/>
        <v>145000</v>
      </c>
      <c r="J13" s="59"/>
      <c r="K13" s="60">
        <v>1</v>
      </c>
      <c r="L13" s="61" t="s">
        <v>4</v>
      </c>
      <c r="M13" s="62">
        <v>59990</v>
      </c>
      <c r="N13" s="62">
        <f t="shared" si="1"/>
        <v>59990</v>
      </c>
      <c r="O13" s="64">
        <v>0</v>
      </c>
      <c r="P13" s="62">
        <f t="shared" si="4"/>
        <v>59990</v>
      </c>
      <c r="Q13" s="63"/>
      <c r="R13" s="110"/>
      <c r="S13" s="111"/>
      <c r="T13" s="111"/>
      <c r="U13" s="111"/>
      <c r="V13" s="111"/>
      <c r="W13" s="112"/>
      <c r="X13" s="128"/>
    </row>
    <row r="14" spans="2:24" ht="15">
      <c r="B14" s="92" t="s">
        <v>57</v>
      </c>
      <c r="C14" s="42"/>
      <c r="D14" s="120" t="s">
        <v>70</v>
      </c>
      <c r="E14" s="58"/>
      <c r="F14" s="60">
        <v>2</v>
      </c>
      <c r="G14" s="61" t="s">
        <v>4</v>
      </c>
      <c r="H14" s="62">
        <v>20700</v>
      </c>
      <c r="I14" s="62">
        <f t="shared" si="3"/>
        <v>41400</v>
      </c>
      <c r="J14" s="59"/>
      <c r="K14" s="60">
        <v>1</v>
      </c>
      <c r="L14" s="61" t="s">
        <v>4</v>
      </c>
      <c r="M14" s="62">
        <v>8990</v>
      </c>
      <c r="N14" s="62">
        <f t="shared" si="1"/>
        <v>8990</v>
      </c>
      <c r="O14" s="64">
        <v>0</v>
      </c>
      <c r="P14" s="62">
        <f t="shared" si="4"/>
        <v>8990</v>
      </c>
      <c r="Q14" s="63"/>
      <c r="R14" s="110"/>
      <c r="S14" s="111"/>
      <c r="T14" s="111"/>
      <c r="U14" s="111"/>
      <c r="V14" s="111"/>
      <c r="W14" s="112"/>
      <c r="X14" s="128"/>
    </row>
    <row r="15" spans="2:24" ht="15">
      <c r="B15" s="92" t="s">
        <v>58</v>
      </c>
      <c r="C15" s="42"/>
      <c r="D15" s="120" t="s">
        <v>69</v>
      </c>
      <c r="E15" s="58"/>
      <c r="F15" s="60">
        <v>3</v>
      </c>
      <c r="G15" s="61" t="s">
        <v>4</v>
      </c>
      <c r="H15" s="62">
        <v>49990</v>
      </c>
      <c r="I15" s="62">
        <f t="shared" si="3"/>
        <v>149970</v>
      </c>
      <c r="J15" s="59"/>
      <c r="K15" s="60">
        <v>3</v>
      </c>
      <c r="L15" s="61" t="s">
        <v>4</v>
      </c>
      <c r="M15" s="178">
        <v>24848</v>
      </c>
      <c r="N15" s="62">
        <f t="shared" si="1"/>
        <v>74544</v>
      </c>
      <c r="O15" s="64">
        <v>0</v>
      </c>
      <c r="P15" s="62">
        <f t="shared" si="4"/>
        <v>74544</v>
      </c>
      <c r="Q15" s="63"/>
      <c r="R15" s="110"/>
      <c r="S15" s="111"/>
      <c r="T15" s="111"/>
      <c r="U15" s="111"/>
      <c r="V15" s="111"/>
      <c r="W15" s="112"/>
      <c r="X15" s="128"/>
    </row>
    <row r="16" spans="2:24" ht="15">
      <c r="B16" s="92" t="s">
        <v>59</v>
      </c>
      <c r="C16" s="42"/>
      <c r="D16" s="120" t="s">
        <v>68</v>
      </c>
      <c r="E16" s="58"/>
      <c r="F16" s="60">
        <v>1</v>
      </c>
      <c r="G16" s="61" t="s">
        <v>44</v>
      </c>
      <c r="H16" s="62">
        <v>250000</v>
      </c>
      <c r="I16" s="62">
        <f t="shared" si="3"/>
        <v>250000</v>
      </c>
      <c r="J16" s="59"/>
      <c r="K16" s="60">
        <v>1</v>
      </c>
      <c r="L16" s="61" t="s">
        <v>44</v>
      </c>
      <c r="M16" s="62">
        <v>118990</v>
      </c>
      <c r="N16" s="62">
        <f t="shared" si="1"/>
        <v>118990</v>
      </c>
      <c r="O16" s="64">
        <v>0</v>
      </c>
      <c r="P16" s="62">
        <f t="shared" si="4"/>
        <v>118990</v>
      </c>
      <c r="Q16" s="63"/>
      <c r="R16" s="110"/>
      <c r="S16" s="111"/>
      <c r="T16" s="111"/>
      <c r="U16" s="111"/>
      <c r="V16" s="111"/>
      <c r="W16" s="112"/>
      <c r="X16" s="128"/>
    </row>
    <row r="17" spans="2:23" ht="15">
      <c r="B17" s="49">
        <v>2</v>
      </c>
      <c r="C17" s="50"/>
      <c r="D17" s="91" t="s">
        <v>73</v>
      </c>
      <c r="E17" s="51"/>
      <c r="F17" s="52" t="s">
        <v>3</v>
      </c>
      <c r="G17" s="49" t="s">
        <v>4</v>
      </c>
      <c r="H17" s="53" t="s">
        <v>5</v>
      </c>
      <c r="I17" s="54" t="s">
        <v>6</v>
      </c>
      <c r="J17" s="48"/>
      <c r="K17" s="52" t="s">
        <v>3</v>
      </c>
      <c r="L17" s="49" t="s">
        <v>4</v>
      </c>
      <c r="M17" s="53" t="s">
        <v>5</v>
      </c>
      <c r="N17" s="54" t="s">
        <v>6</v>
      </c>
      <c r="O17" s="52" t="s">
        <v>7</v>
      </c>
      <c r="P17" s="57" t="s">
        <v>8</v>
      </c>
      <c r="Q17" s="55"/>
      <c r="R17" s="149" t="s">
        <v>9</v>
      </c>
      <c r="S17" s="149"/>
      <c r="T17" s="149"/>
      <c r="U17" s="149"/>
      <c r="V17" s="149"/>
      <c r="W17" s="56"/>
    </row>
    <row r="18" spans="2:23" ht="15">
      <c r="B18" s="92" t="s">
        <v>74</v>
      </c>
      <c r="C18" s="42"/>
      <c r="D18" s="120" t="s">
        <v>45</v>
      </c>
      <c r="E18" s="58"/>
      <c r="F18" s="60">
        <v>0</v>
      </c>
      <c r="G18" s="61"/>
      <c r="H18" s="62"/>
      <c r="I18" s="62">
        <f t="shared" si="0"/>
        <v>0</v>
      </c>
      <c r="J18" s="59"/>
      <c r="K18" s="60">
        <v>100</v>
      </c>
      <c r="L18" s="61" t="s">
        <v>46</v>
      </c>
      <c r="M18" s="62">
        <v>7500</v>
      </c>
      <c r="N18" s="62">
        <f t="shared" si="1"/>
        <v>750000</v>
      </c>
      <c r="O18" s="64">
        <v>0</v>
      </c>
      <c r="P18" s="62">
        <f t="shared" si="2"/>
        <v>750000</v>
      </c>
      <c r="Q18" s="63"/>
      <c r="R18" s="110"/>
      <c r="S18" s="111"/>
      <c r="T18" s="111"/>
      <c r="U18" s="111"/>
      <c r="V18" s="111"/>
      <c r="W18" s="112"/>
    </row>
    <row r="19" spans="2:23" ht="15">
      <c r="B19" s="92" t="s">
        <v>75</v>
      </c>
      <c r="C19" s="42"/>
      <c r="D19" s="120" t="s">
        <v>47</v>
      </c>
      <c r="E19" s="58"/>
      <c r="F19" s="60">
        <v>0</v>
      </c>
      <c r="G19" s="61"/>
      <c r="H19" s="62"/>
      <c r="I19" s="62">
        <f t="shared" si="0"/>
        <v>0</v>
      </c>
      <c r="J19" s="59"/>
      <c r="K19" s="60">
        <v>100</v>
      </c>
      <c r="L19" s="61" t="s">
        <v>46</v>
      </c>
      <c r="M19" s="62">
        <v>6000</v>
      </c>
      <c r="N19" s="62">
        <f t="shared" si="1"/>
        <v>600000</v>
      </c>
      <c r="O19" s="64">
        <v>0</v>
      </c>
      <c r="P19" s="62">
        <f t="shared" si="2"/>
        <v>600000</v>
      </c>
      <c r="Q19" s="63"/>
      <c r="R19" s="110"/>
      <c r="S19" s="111"/>
      <c r="T19" s="111"/>
      <c r="U19" s="111"/>
      <c r="V19" s="111"/>
      <c r="W19" s="112"/>
    </row>
    <row r="20" spans="2:23" ht="15">
      <c r="B20" s="92" t="s">
        <v>76</v>
      </c>
      <c r="C20" s="42"/>
      <c r="D20" s="120" t="s">
        <v>48</v>
      </c>
      <c r="E20" s="58"/>
      <c r="F20" s="60">
        <v>0</v>
      </c>
      <c r="G20" s="61"/>
      <c r="H20" s="62"/>
      <c r="I20" s="62">
        <f t="shared" ref="I20" si="5">+F20*H20</f>
        <v>0</v>
      </c>
      <c r="J20" s="59"/>
      <c r="K20" s="60">
        <v>100</v>
      </c>
      <c r="L20" s="61" t="s">
        <v>46</v>
      </c>
      <c r="M20" s="62">
        <v>4000</v>
      </c>
      <c r="N20" s="62">
        <f t="shared" ref="N20" si="6">+K20*M20</f>
        <v>400000</v>
      </c>
      <c r="O20" s="64">
        <v>0</v>
      </c>
      <c r="P20" s="62">
        <f t="shared" ref="P20" si="7">+(-N20*O20)+N20</f>
        <v>400000</v>
      </c>
      <c r="Q20" s="63"/>
      <c r="R20" s="110"/>
      <c r="S20" s="111"/>
      <c r="T20" s="111"/>
      <c r="U20" s="111"/>
      <c r="V20" s="111"/>
      <c r="W20" s="112"/>
    </row>
    <row r="21" spans="2:23" ht="15">
      <c r="B21" s="92" t="s">
        <v>77</v>
      </c>
      <c r="C21" s="42"/>
      <c r="D21" s="120" t="s">
        <v>55</v>
      </c>
      <c r="E21" s="58"/>
      <c r="F21" s="60">
        <v>0</v>
      </c>
      <c r="G21" s="61"/>
      <c r="H21" s="62"/>
      <c r="I21" s="62">
        <f t="shared" si="0"/>
        <v>0</v>
      </c>
      <c r="J21" s="59"/>
      <c r="K21" s="60">
        <v>1</v>
      </c>
      <c r="L21" s="61" t="s">
        <v>44</v>
      </c>
      <c r="M21" s="62">
        <v>60000</v>
      </c>
      <c r="N21" s="62">
        <f t="shared" si="1"/>
        <v>60000</v>
      </c>
      <c r="O21" s="64">
        <v>0</v>
      </c>
      <c r="P21" s="62">
        <f t="shared" si="2"/>
        <v>60000</v>
      </c>
      <c r="Q21" s="63"/>
      <c r="R21" s="110"/>
      <c r="S21" s="111"/>
      <c r="T21" s="111"/>
      <c r="U21" s="111"/>
      <c r="V21" s="111"/>
      <c r="W21" s="112"/>
    </row>
    <row r="22" spans="2:23" ht="14.25"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</row>
    <row r="23" spans="2:23" ht="15">
      <c r="B23" s="65"/>
      <c r="C23" s="42"/>
      <c r="D23" s="93"/>
      <c r="E23" s="81"/>
      <c r="F23" s="150" t="s">
        <v>38</v>
      </c>
      <c r="G23" s="151"/>
      <c r="H23" s="151"/>
      <c r="I23" s="94">
        <f>SUM(I7:I21)</f>
        <v>3508370</v>
      </c>
      <c r="J23" s="59"/>
      <c r="K23" s="150" t="s">
        <v>11</v>
      </c>
      <c r="L23" s="151"/>
      <c r="M23" s="151"/>
      <c r="N23" s="151"/>
      <c r="O23" s="151"/>
      <c r="P23" s="95">
        <f>SUM(P6:P21)</f>
        <v>2785162</v>
      </c>
      <c r="Q23" s="66"/>
      <c r="R23" s="67"/>
      <c r="S23" s="67"/>
      <c r="T23" s="67"/>
      <c r="U23" s="67"/>
      <c r="V23" s="67"/>
      <c r="W23" s="68"/>
    </row>
    <row r="24" spans="2:23" ht="15">
      <c r="B24" s="65"/>
      <c r="C24" s="42"/>
      <c r="D24" s="96"/>
      <c r="E24" s="96"/>
      <c r="F24" s="164" t="s">
        <v>12</v>
      </c>
      <c r="G24" s="165"/>
      <c r="H24" s="165"/>
      <c r="I24" s="97">
        <f>SUM(I23:I23)</f>
        <v>3508370</v>
      </c>
      <c r="J24" s="59"/>
      <c r="K24" s="164" t="s">
        <v>12</v>
      </c>
      <c r="L24" s="165"/>
      <c r="M24" s="165"/>
      <c r="N24" s="165"/>
      <c r="O24" s="165"/>
      <c r="P24" s="98">
        <f>SUM(P23:P23)</f>
        <v>2785162</v>
      </c>
      <c r="Q24" s="69"/>
      <c r="R24" s="70"/>
      <c r="S24" s="70"/>
      <c r="T24" s="70"/>
      <c r="U24" s="70"/>
      <c r="V24" s="70"/>
      <c r="W24" s="71"/>
    </row>
    <row r="25" spans="2:23" ht="15">
      <c r="B25" s="65"/>
      <c r="C25" s="42"/>
      <c r="D25" s="96"/>
      <c r="E25" s="99"/>
      <c r="F25" s="85"/>
      <c r="G25" s="166" t="s">
        <v>34</v>
      </c>
      <c r="H25" s="166"/>
      <c r="I25" s="100">
        <f>I24*19%</f>
        <v>666590.30000000005</v>
      </c>
      <c r="J25" s="72"/>
      <c r="K25" s="167" t="s">
        <v>35</v>
      </c>
      <c r="L25" s="166"/>
      <c r="M25" s="166"/>
      <c r="N25" s="166"/>
      <c r="O25" s="166"/>
      <c r="P25" s="101">
        <f>P24*19%</f>
        <v>529180.78</v>
      </c>
      <c r="Q25" s="69"/>
      <c r="R25" s="70"/>
      <c r="S25" s="70"/>
      <c r="T25" s="70"/>
      <c r="U25" s="70"/>
      <c r="V25" s="70"/>
      <c r="W25" s="71"/>
    </row>
    <row r="26" spans="2:23" ht="15">
      <c r="B26" s="65"/>
      <c r="C26" s="42"/>
      <c r="D26" s="42"/>
      <c r="E26" s="102"/>
      <c r="F26" s="83"/>
      <c r="G26" s="157" t="s">
        <v>36</v>
      </c>
      <c r="H26" s="157"/>
      <c r="I26" s="103">
        <f>+I24+I25</f>
        <v>4174960.3</v>
      </c>
      <c r="J26" s="59"/>
      <c r="K26" s="158" t="s">
        <v>13</v>
      </c>
      <c r="L26" s="157"/>
      <c r="M26" s="157"/>
      <c r="N26" s="157"/>
      <c r="O26" s="157"/>
      <c r="P26" s="107">
        <f>SUM(P24:P25)</f>
        <v>3314342.7800000003</v>
      </c>
      <c r="Q26" s="74"/>
      <c r="R26" s="70"/>
      <c r="S26" s="70"/>
      <c r="T26" s="70"/>
      <c r="U26" s="70"/>
      <c r="V26" s="70"/>
      <c r="W26" s="71"/>
    </row>
    <row r="27" spans="2:23" ht="15">
      <c r="B27" s="65"/>
      <c r="C27" s="42"/>
      <c r="D27" s="96"/>
      <c r="E27" s="104"/>
      <c r="F27" s="83"/>
      <c r="G27" s="84"/>
      <c r="H27" s="84"/>
      <c r="I27" s="105"/>
      <c r="J27" s="59"/>
      <c r="K27" s="83"/>
      <c r="L27" s="84"/>
      <c r="M27" s="84"/>
      <c r="N27" s="84"/>
      <c r="O27" s="84"/>
      <c r="P27" s="73"/>
      <c r="Q27" s="74"/>
      <c r="R27" s="70"/>
      <c r="S27" s="70"/>
      <c r="T27" s="70"/>
      <c r="U27" s="70"/>
      <c r="V27" s="70"/>
      <c r="W27" s="71"/>
    </row>
    <row r="28" spans="2:23" ht="15">
      <c r="B28" s="65"/>
      <c r="C28" s="42"/>
      <c r="D28" s="96"/>
      <c r="E28" s="82"/>
      <c r="F28" s="155"/>
      <c r="G28" s="156"/>
      <c r="H28" s="156"/>
      <c r="I28" s="106"/>
      <c r="J28" s="59"/>
      <c r="K28" s="155"/>
      <c r="L28" s="156"/>
      <c r="M28" s="156"/>
      <c r="N28" s="156"/>
      <c r="O28" s="156"/>
      <c r="P28" s="75"/>
      <c r="Q28" s="75"/>
      <c r="R28" s="75"/>
      <c r="S28" s="75"/>
      <c r="T28" s="76"/>
      <c r="U28" s="76"/>
      <c r="V28" s="76"/>
      <c r="W28" s="77"/>
    </row>
    <row r="37" ht="15" customHeight="1"/>
    <row r="44" ht="13.9" customHeight="1"/>
  </sheetData>
  <mergeCells count="18">
    <mergeCell ref="F28:H28"/>
    <mergeCell ref="K28:O28"/>
    <mergeCell ref="G26:H26"/>
    <mergeCell ref="K26:O26"/>
    <mergeCell ref="F3:I3"/>
    <mergeCell ref="K3:P3"/>
    <mergeCell ref="F24:H24"/>
    <mergeCell ref="K24:O24"/>
    <mergeCell ref="G25:H25"/>
    <mergeCell ref="K25:O25"/>
    <mergeCell ref="R6:V6"/>
    <mergeCell ref="K23:O23"/>
    <mergeCell ref="R7:W7"/>
    <mergeCell ref="F23:H23"/>
    <mergeCell ref="R8:W8"/>
    <mergeCell ref="R9:W9"/>
    <mergeCell ref="R10:W10"/>
    <mergeCell ref="R17:V17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6"/>
  <sheetViews>
    <sheetView showGridLines="0" zoomScaleNormal="100" workbookViewId="0">
      <selection activeCell="C14" sqref="C14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9.28515625" style="2" bestFit="1" customWidth="1"/>
    <col min="4" max="4" width="9.140625" style="2" customWidth="1"/>
    <col min="5" max="5" width="16.140625" style="113" customWidth="1"/>
    <col min="6" max="6" width="17.85546875" style="113" customWidth="1"/>
    <col min="7" max="7" width="6" style="2" customWidth="1"/>
    <col min="8" max="8" width="12.7109375" style="113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39.42578125" style="37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78"/>
    </row>
    <row r="3" spans="1:15">
      <c r="C3" s="78"/>
    </row>
    <row r="4" spans="1:15">
      <c r="B4" s="9" t="s">
        <v>26</v>
      </c>
      <c r="C4" s="9" t="s">
        <v>25</v>
      </c>
      <c r="D4" s="168" t="s">
        <v>14</v>
      </c>
      <c r="E4" s="168"/>
      <c r="F4" s="168"/>
      <c r="G4" s="168" t="s">
        <v>15</v>
      </c>
      <c r="H4" s="168"/>
      <c r="I4" s="168"/>
      <c r="J4" s="168"/>
      <c r="K4" s="168"/>
      <c r="L4" s="168"/>
    </row>
    <row r="5" spans="1:15">
      <c r="B5" s="5"/>
      <c r="C5" s="109" t="s">
        <v>83</v>
      </c>
      <c r="D5" s="10" t="s">
        <v>16</v>
      </c>
      <c r="E5" s="114" t="s">
        <v>18</v>
      </c>
      <c r="F5" s="123" t="s">
        <v>18</v>
      </c>
      <c r="G5" s="14" t="s">
        <v>16</v>
      </c>
      <c r="H5" s="114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76" t="s">
        <v>40</v>
      </c>
      <c r="D6" s="12"/>
      <c r="E6" s="115" t="s">
        <v>17</v>
      </c>
      <c r="F6" s="124" t="s">
        <v>22</v>
      </c>
      <c r="G6" s="15"/>
      <c r="H6" s="115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130">
        <v>1</v>
      </c>
      <c r="C7" s="139" t="s">
        <v>60</v>
      </c>
      <c r="D7" s="131">
        <v>9</v>
      </c>
      <c r="E7" s="132">
        <v>35700</v>
      </c>
      <c r="F7" s="140">
        <f t="shared" ref="F7:F10" si="0">E7*D7</f>
        <v>321300</v>
      </c>
      <c r="G7" s="131">
        <v>9</v>
      </c>
      <c r="H7" s="134">
        <v>19990</v>
      </c>
      <c r="I7" s="132">
        <f>H7*G7</f>
        <v>179910</v>
      </c>
      <c r="J7" s="135">
        <v>0.15</v>
      </c>
      <c r="K7" s="136">
        <f>ROUND(I7-(I7*J7),2)</f>
        <v>152923.5</v>
      </c>
      <c r="L7" s="138" t="s">
        <v>72</v>
      </c>
      <c r="O7" s="128" t="s">
        <v>61</v>
      </c>
    </row>
    <row r="8" spans="1:15" ht="15">
      <c r="A8" s="4"/>
      <c r="B8" s="130">
        <v>2</v>
      </c>
      <c r="C8" s="139" t="s">
        <v>62</v>
      </c>
      <c r="D8" s="131">
        <v>1</v>
      </c>
      <c r="E8" s="132">
        <v>53550</v>
      </c>
      <c r="F8" s="140">
        <f t="shared" si="0"/>
        <v>53550</v>
      </c>
      <c r="G8" s="131">
        <v>1</v>
      </c>
      <c r="H8" s="134">
        <v>39990</v>
      </c>
      <c r="I8" s="132">
        <f t="shared" ref="I8:I11" si="1">H8*G8</f>
        <v>39990</v>
      </c>
      <c r="J8" s="135">
        <v>0.15</v>
      </c>
      <c r="K8" s="136">
        <f t="shared" ref="K8:K11" si="2">ROUND(I8-(I8*J8),2)</f>
        <v>33991.5</v>
      </c>
      <c r="L8" s="138" t="s">
        <v>72</v>
      </c>
      <c r="O8" s="128" t="s">
        <v>63</v>
      </c>
    </row>
    <row r="9" spans="1:15" s="119" customFormat="1" ht="15">
      <c r="A9" s="118"/>
      <c r="B9" s="141">
        <v>3</v>
      </c>
      <c r="C9" s="142" t="s">
        <v>64</v>
      </c>
      <c r="D9" s="143">
        <v>1</v>
      </c>
      <c r="E9" s="144">
        <v>71400</v>
      </c>
      <c r="F9" s="140">
        <f t="shared" si="0"/>
        <v>71400</v>
      </c>
      <c r="G9" s="143">
        <v>1</v>
      </c>
      <c r="H9" s="134">
        <v>60000</v>
      </c>
      <c r="I9" s="144">
        <f t="shared" si="1"/>
        <v>60000</v>
      </c>
      <c r="J9" s="135">
        <v>0.15</v>
      </c>
      <c r="K9" s="145">
        <f t="shared" si="2"/>
        <v>51000</v>
      </c>
      <c r="L9" s="138" t="s">
        <v>78</v>
      </c>
      <c r="O9" s="129"/>
    </row>
    <row r="10" spans="1:15" s="119" customFormat="1" ht="15">
      <c r="A10" s="118"/>
      <c r="B10" s="141">
        <v>4</v>
      </c>
      <c r="C10" s="146" t="s">
        <v>65</v>
      </c>
      <c r="D10" s="143">
        <v>1</v>
      </c>
      <c r="E10" s="144">
        <v>178500</v>
      </c>
      <c r="F10" s="140">
        <f t="shared" si="0"/>
        <v>178500</v>
      </c>
      <c r="G10" s="143">
        <v>1</v>
      </c>
      <c r="H10" s="134">
        <v>133268</v>
      </c>
      <c r="I10" s="144">
        <f t="shared" si="1"/>
        <v>133268</v>
      </c>
      <c r="J10" s="135">
        <v>0.15</v>
      </c>
      <c r="K10" s="145">
        <f t="shared" si="2"/>
        <v>113277.8</v>
      </c>
      <c r="L10" s="138" t="s">
        <v>72</v>
      </c>
      <c r="O10" s="129" t="s">
        <v>66</v>
      </c>
    </row>
    <row r="11" spans="1:15" s="119" customFormat="1" ht="15">
      <c r="A11" s="118"/>
      <c r="B11" s="130">
        <v>6</v>
      </c>
      <c r="C11" s="177" t="s">
        <v>84</v>
      </c>
      <c r="D11" s="131">
        <v>1</v>
      </c>
      <c r="E11" s="132">
        <v>642600</v>
      </c>
      <c r="F11" s="133">
        <f t="shared" ref="F11" si="3">E11*D11</f>
        <v>642600</v>
      </c>
      <c r="G11" s="131">
        <v>1</v>
      </c>
      <c r="H11" s="134">
        <v>289990</v>
      </c>
      <c r="I11" s="132">
        <f t="shared" si="1"/>
        <v>289990</v>
      </c>
      <c r="J11" s="135">
        <v>0.15</v>
      </c>
      <c r="K11" s="136">
        <f t="shared" si="2"/>
        <v>246491.5</v>
      </c>
      <c r="L11" s="148" t="s">
        <v>72</v>
      </c>
      <c r="M11" s="2"/>
      <c r="N11" s="2"/>
      <c r="O11" s="137" t="s">
        <v>79</v>
      </c>
    </row>
    <row r="12" spans="1:15" s="119" customFormat="1" ht="15">
      <c r="A12" s="118"/>
      <c r="B12" s="16"/>
      <c r="C12" s="19"/>
      <c r="D12" s="20"/>
      <c r="E12" s="116"/>
      <c r="F12" s="125"/>
      <c r="G12" s="21"/>
      <c r="H12" s="116"/>
      <c r="I12" s="19"/>
      <c r="J12" s="19"/>
      <c r="K12" s="20"/>
      <c r="L12" s="33"/>
      <c r="M12" s="2"/>
      <c r="N12" s="2"/>
      <c r="O12" s="137"/>
    </row>
    <row r="13" spans="1:15" s="119" customFormat="1" ht="15">
      <c r="A13" s="118"/>
      <c r="B13" s="17"/>
      <c r="C13" s="22"/>
      <c r="D13" s="175" t="s">
        <v>37</v>
      </c>
      <c r="E13" s="175"/>
      <c r="F13" s="108">
        <f>SUM(F7:F11)</f>
        <v>1267350</v>
      </c>
      <c r="G13" s="28" t="s">
        <v>24</v>
      </c>
      <c r="H13" s="121"/>
      <c r="I13" s="29"/>
      <c r="J13" s="30"/>
      <c r="K13" s="31">
        <f>SUM(K7:K12)</f>
        <v>597684.30000000005</v>
      </c>
      <c r="L13" s="34"/>
      <c r="M13" s="2"/>
      <c r="N13" s="2"/>
      <c r="O13" s="32"/>
    </row>
    <row r="14" spans="1:15" s="119" customFormat="1" ht="15">
      <c r="A14" s="118"/>
      <c r="B14" s="18"/>
      <c r="C14" s="23"/>
      <c r="D14" s="24"/>
      <c r="E14" s="117"/>
      <c r="F14" s="126"/>
      <c r="G14" s="6"/>
      <c r="H14" s="117"/>
      <c r="I14" s="25"/>
      <c r="J14" s="26"/>
      <c r="K14" s="27"/>
      <c r="L14" s="35"/>
      <c r="M14" s="2"/>
      <c r="N14" s="2"/>
      <c r="O14" s="32"/>
    </row>
    <row r="15" spans="1:15" s="119" customFormat="1" ht="15">
      <c r="A15" s="118"/>
      <c r="B15" s="2"/>
      <c r="C15" s="2"/>
      <c r="D15" s="2"/>
      <c r="E15" s="113"/>
      <c r="F15" s="113"/>
      <c r="G15" s="3"/>
      <c r="H15" s="122"/>
      <c r="I15" s="3"/>
      <c r="J15" s="7"/>
      <c r="K15" s="8"/>
      <c r="L15" s="36"/>
      <c r="M15" s="2"/>
      <c r="N15" s="2"/>
      <c r="O15" s="32"/>
    </row>
    <row r="16" spans="1:15" ht="15.75">
      <c r="A16" s="4"/>
      <c r="D16" s="169" t="s">
        <v>30</v>
      </c>
      <c r="E16" s="170"/>
      <c r="F16" s="38">
        <f>'Daños Edificio'!I26</f>
        <v>4174960.3</v>
      </c>
      <c r="J16" s="169" t="s">
        <v>30</v>
      </c>
      <c r="K16" s="170"/>
      <c r="L16" s="38">
        <f>'Daños Edificio'!P26</f>
        <v>3314342.7800000003</v>
      </c>
      <c r="O16" s="32"/>
    </row>
    <row r="17" spans="1:15" ht="15.75">
      <c r="A17" s="4"/>
      <c r="D17" s="171" t="s">
        <v>31</v>
      </c>
      <c r="E17" s="172"/>
      <c r="F17" s="39">
        <f>F13</f>
        <v>1267350</v>
      </c>
      <c r="J17" s="171" t="s">
        <v>31</v>
      </c>
      <c r="K17" s="172"/>
      <c r="L17" s="39">
        <f>K13</f>
        <v>597684.30000000005</v>
      </c>
      <c r="O17" s="32"/>
    </row>
    <row r="18" spans="1:15" ht="15.75">
      <c r="A18" s="4"/>
      <c r="D18" s="173" t="s">
        <v>32</v>
      </c>
      <c r="E18" s="174"/>
      <c r="F18" s="40">
        <f>SUM(F16:F17)</f>
        <v>5442310.2999999998</v>
      </c>
      <c r="J18" s="173" t="s">
        <v>32</v>
      </c>
      <c r="K18" s="174"/>
      <c r="L18" s="40">
        <f>SUM(L16:L17)</f>
        <v>3912027.08</v>
      </c>
    </row>
    <row r="19" spans="1:15">
      <c r="A19" s="4"/>
    </row>
    <row r="20" spans="1:15">
      <c r="A20" s="4"/>
    </row>
    <row r="21" spans="1:15">
      <c r="A21" s="4"/>
    </row>
    <row r="22" spans="1:15">
      <c r="A22" s="4"/>
    </row>
    <row r="23" spans="1:15">
      <c r="A23" s="4"/>
    </row>
    <row r="123" spans="1:1" ht="15">
      <c r="A123"/>
    </row>
    <row r="148" spans="1:1" ht="15">
      <c r="A148"/>
    </row>
    <row r="226" ht="12.6" customHeight="1"/>
  </sheetData>
  <mergeCells count="9">
    <mergeCell ref="D4:F4"/>
    <mergeCell ref="G4:L4"/>
    <mergeCell ref="J16:K16"/>
    <mergeCell ref="J17:K17"/>
    <mergeCell ref="J18:K18"/>
    <mergeCell ref="D13:E13"/>
    <mergeCell ref="D16:E16"/>
    <mergeCell ref="D17:E17"/>
    <mergeCell ref="D18:E18"/>
  </mergeCells>
  <hyperlinks>
    <hyperlink ref="O7" r:id="rId1" xr:uid="{447CB9A8-9B85-4985-A7AB-B803802D7838}"/>
    <hyperlink ref="O8" r:id="rId2" display="https://www.ikea.com/cl/es/p/ivar-silla-pino-90263902/?utm_source=google&amp;utm_medium=surfaces&amp;utm_campaign=shopping_feed&amp;utm_content=free_google_shopping_clicks_Dining&amp;gad_source=1&amp;gclid=CjwKCAiAkp6tBhB5EiwANTCx1AkP8oB-C9F3YQ38PnR0lDZH-EOREwomonEG-gSn9IBFxNK-jQ64wBoCf3AQAvD_BwE" xr:uid="{53E8125D-32FD-4481-ABE9-5AE064CAD5BD}"/>
    <hyperlink ref="O10" r:id="rId3" xr:uid="{AF6A4AA3-725D-4E90-88AF-E06631D7ECEE}"/>
    <hyperlink ref="O11" r:id="rId4" xr:uid="{DD622AF4-F13A-46EF-9A77-83B7F3625FB3}"/>
  </hyperlinks>
  <pageMargins left="0.7" right="0.7" top="0.75" bottom="0.75" header="0.3" footer="0.3"/>
  <pageSetup orientation="portrait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2024-02-07T15:09:49Z</dcterms:modified>
</cp:coreProperties>
</file>