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23 MGF/"/>
    </mc:Choice>
  </mc:AlternateContent>
  <xr:revisionPtr revIDLastSave="104" documentId="8_{E796FFB2-08F0-41C6-9CE8-F00BD86DF6E0}" xr6:coauthVersionLast="47" xr6:coauthVersionMax="47" xr10:uidLastSave="{5D3FF88C-74A9-4A78-9728-E46527CB7953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P7" i="1" s="1"/>
  <c r="N8" i="1"/>
  <c r="P8" i="1" s="1"/>
  <c r="N9" i="1"/>
  <c r="P9" i="1" s="1"/>
  <c r="N11" i="1"/>
  <c r="P11" i="1" s="1"/>
  <c r="N12" i="1"/>
  <c r="P12" i="1" s="1"/>
  <c r="N13" i="1"/>
  <c r="P13" i="1" s="1"/>
  <c r="I7" i="1"/>
  <c r="I8" i="1"/>
  <c r="I9" i="1"/>
  <c r="I11" i="1"/>
  <c r="I12" i="1"/>
  <c r="I13" i="1"/>
  <c r="N15" i="1"/>
  <c r="P15" i="1" s="1"/>
  <c r="N16" i="1"/>
  <c r="P16" i="1" s="1"/>
  <c r="N17" i="1"/>
  <c r="P17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9" i="1"/>
  <c r="P29" i="1" s="1"/>
  <c r="N30" i="1"/>
  <c r="P30" i="1" s="1"/>
  <c r="N31" i="1"/>
  <c r="P31" i="1" s="1"/>
  <c r="N32" i="1"/>
  <c r="P32" i="1" s="1"/>
  <c r="I15" i="1"/>
  <c r="I16" i="1"/>
  <c r="I17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F8" i="3"/>
  <c r="F9" i="3"/>
  <c r="F10" i="3"/>
  <c r="F11" i="3"/>
  <c r="F12" i="3"/>
  <c r="F13" i="3"/>
  <c r="F14" i="3"/>
  <c r="F15" i="3"/>
  <c r="F16" i="3"/>
  <c r="F17" i="3"/>
  <c r="F18" i="3"/>
  <c r="F19" i="3"/>
  <c r="F7" i="3"/>
  <c r="I17" i="3"/>
  <c r="K17" i="3" s="1"/>
  <c r="I18" i="3"/>
  <c r="K18" i="3" s="1"/>
  <c r="I19" i="3"/>
  <c r="K19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7" i="3"/>
  <c r="I34" i="1" l="1"/>
  <c r="I35" i="1" s="1"/>
  <c r="I36" i="1" s="1"/>
  <c r="P34" i="1"/>
  <c r="P35" i="1" s="1"/>
  <c r="P36" i="1" s="1"/>
  <c r="I37" i="1" l="1"/>
  <c r="P37" i="1"/>
  <c r="L28" i="3" s="1"/>
  <c r="F21" i="3" l="1"/>
  <c r="K7" i="3"/>
  <c r="K21" i="3" s="1"/>
  <c r="K25" i="3" s="1"/>
  <c r="L29" i="3" l="1"/>
  <c r="L30" i="3" l="1"/>
  <c r="L32" i="3" s="1"/>
</calcChain>
</file>

<file path=xl/sharedStrings.xml><?xml version="1.0" encoding="utf-8"?>
<sst xmlns="http://schemas.openxmlformats.org/spreadsheetml/2006/main" count="199" uniqueCount="97">
  <si>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</si>
  <si>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</si>
  <si>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</si>
  <si>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</si>
  <si>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</si>
  <si>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</si>
  <si>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</si>
  <si>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</si>
  <si>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</si>
  <si>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</si>
  <si>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</si>
  <si>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</si>
  <si>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</si>
  <si>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</si>
  <si>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</si>
  <si>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</si>
  <si>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</si>
  <si>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</si>
  <si>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</si>
  <si>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</si>
  <si>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</si>
  <si>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</si>
  <si>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</si>
  <si>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</si>
  <si>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</si>
  <si>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</si>
  <si>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</si>
  <si>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</si>
  <si>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</si>
  <si>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</si>
  <si>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</si>
  <si>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</si>
  <si>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</si>
  <si>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</si>
  <si>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</si>
  <si>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</si>
  <si>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</si>
  <si>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</si>
  <si>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</si>
  <si>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Desarme</t>
  </si>
  <si>
    <t>Retiro junquillos y guardapolvos</t>
  </si>
  <si>
    <t>Retiro píso flotante afectado</t>
  </si>
  <si>
    <t>retiro de papel mural dañado bajo ventana</t>
  </si>
  <si>
    <t>ml</t>
  </si>
  <si>
    <t>m2</t>
  </si>
  <si>
    <t>Empaste en caja de escala</t>
  </si>
  <si>
    <t>Reparación muro bajo ventana afectado</t>
  </si>
  <si>
    <t>Pintura muros 1° piso</t>
  </si>
  <si>
    <t>gl</t>
  </si>
  <si>
    <t>Trabajos de Pintura</t>
  </si>
  <si>
    <t>Trabajos Piso Flotante</t>
  </si>
  <si>
    <t xml:space="preserve">Instalación Espuma niveladora </t>
  </si>
  <si>
    <t>Instalación piso flotante</t>
  </si>
  <si>
    <t>Instalación guardapolvos y junquillos</t>
  </si>
  <si>
    <t>Materiales</t>
  </si>
  <si>
    <t>Piso flotante Gris de 8mm</t>
  </si>
  <si>
    <t>Espuma Niveladora</t>
  </si>
  <si>
    <t>Guardapolvos MDF color gris</t>
  </si>
  <si>
    <t>Rodillo, brochas y carpa piso</t>
  </si>
  <si>
    <t>Hormigón</t>
  </si>
  <si>
    <t>Papel mural</t>
  </si>
  <si>
    <t>Pasta muros</t>
  </si>
  <si>
    <t>junquillos</t>
  </si>
  <si>
    <t xml:space="preserve"> ml</t>
  </si>
  <si>
    <t>Aseo, Limpieza y Otros Adicionales</t>
  </si>
  <si>
    <t>Margen de pérdida de material</t>
  </si>
  <si>
    <t>Despacho de Materiales</t>
  </si>
  <si>
    <t>Aseo General de Obra</t>
  </si>
  <si>
    <t>Retiro de Escombros</t>
  </si>
  <si>
    <t>1.1</t>
  </si>
  <si>
    <t>1.2</t>
  </si>
  <si>
    <t>1.3</t>
  </si>
  <si>
    <t>2.2</t>
  </si>
  <si>
    <t>2.3</t>
  </si>
  <si>
    <t>2.4</t>
  </si>
  <si>
    <t>3.1</t>
  </si>
  <si>
    <t>3.2</t>
  </si>
  <si>
    <t>3.3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</si>
  <si>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</si>
  <si>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</si>
  <si>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</si>
  <si>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</si>
  <si>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</si>
  <si>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</si>
  <si>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</si>
  <si>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</si>
  <si>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</si>
  <si>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5.1</t>
  </si>
  <si>
    <t>5.2</t>
  </si>
  <si>
    <t>5.3</t>
  </si>
  <si>
    <t>5.4</t>
  </si>
  <si>
    <t>Presupuesto de Reparaciones del Cliente</t>
  </si>
  <si>
    <t>Costo Directo de Obra Ajustado</t>
  </si>
  <si>
    <t>Sra. Mariela De Los Ángeles Berrios Ojeda</t>
  </si>
  <si>
    <t>Santa Victoria N°538 Dpto.N°126, Santiago</t>
  </si>
  <si>
    <t>Pintura color beige claro latex al agua (se considera 2 manos de pintura)</t>
  </si>
  <si>
    <t>Se ajusta m2 de acuerdo a constatado por 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</si>
</sst>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9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5" fillId="2" borderId="1" xfId="0" applyFont="1" applyFill="1" applyBorder="1" applyAlignment="1">
      <alignment vertical="center" wrapText="1"/>
    </xf>
    <xf numFmtId="0" fontId="10" fillId="2" borderId="0" xfId="0" applyFont="1" applyFill="1" applyAlignment="1">
      <alignment vertical="center"/>
    </xf>
    <xf numFmtId="3" fontId="20" fillId="2" borderId="0" xfId="0" applyNumberFormat="1" applyFont="1" applyFill="1" applyAlignment="1">
      <alignment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89647</xdr:colOff>
      <xdr:row>42</xdr:row>
      <xdr:rowOff>78442</xdr:rowOff>
    </xdr:from>
    <xdr:to>
      <xdr:col>13</xdr:col>
      <xdr:colOff>134694</xdr:colOff>
      <xdr:row>103</xdr:row>
      <xdr:rowOff>34382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17C051-1226-3ED6-F541-DBA299633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735" y="7149354"/>
          <a:ext cx="9117778" cy="1020932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190500</xdr:colOff>
      <xdr:row>42</xdr:row>
      <xdr:rowOff>89647</xdr:rowOff>
    </xdr:from>
    <xdr:to>
      <xdr:col>35</xdr:col>
      <xdr:colOff>638499</xdr:colOff>
      <xdr:row>103</xdr:row>
      <xdr:rowOff>58158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67E3EC-D23A-2400-46F2-07CB3ABD7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27559" y="7160559"/>
          <a:ext cx="10545507" cy="1021046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42"/>
  <sheetViews>
    <sheetView showGridLines="0" tabSelected="1" topLeftCell="A21" zoomScale="85" zoomScaleNormal="85" workbookViewId="0">
      <selection activeCell="P42" sqref="P4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6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27.5546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8"/>
      <c r="C2" s="58"/>
      <c r="D2" s="102" t="s">
        <v>93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2:23" ht="13.8">
      <c r="B3" s="96" t="s">
        <v>10</v>
      </c>
      <c r="C3" s="58"/>
      <c r="D3" s="95" t="s">
        <v>2</v>
      </c>
      <c r="E3" s="61"/>
      <c r="F3" s="137" t="s">
        <v>0</v>
      </c>
      <c r="G3" s="138"/>
      <c r="H3" s="138"/>
      <c r="I3" s="139"/>
      <c r="J3" s="62"/>
      <c r="K3" s="140" t="s">
        <v>1</v>
      </c>
      <c r="L3" s="140"/>
      <c r="M3" s="141"/>
      <c r="N3" s="141"/>
      <c r="O3" s="141"/>
      <c r="P3" s="141"/>
      <c r="Q3" s="63"/>
      <c r="R3" s="60"/>
      <c r="S3" s="60"/>
      <c r="T3" s="60"/>
      <c r="U3" s="60"/>
      <c r="V3" s="60"/>
      <c r="W3" s="59"/>
    </row>
    <row r="4" spans="2:23" ht="13.8">
      <c r="B4" s="103"/>
      <c r="C4" s="104"/>
      <c r="D4" s="105" t="s">
        <v>94</v>
      </c>
      <c r="E4" s="62"/>
      <c r="F4" s="106"/>
      <c r="G4" s="103"/>
      <c r="H4" s="103"/>
      <c r="I4" s="103"/>
      <c r="J4" s="62"/>
      <c r="K4" s="106"/>
      <c r="L4" s="106"/>
      <c r="M4" s="103"/>
      <c r="N4" s="103"/>
      <c r="O4" s="103"/>
      <c r="P4" s="103"/>
      <c r="Q4" s="63"/>
      <c r="R4" s="60"/>
      <c r="S4" s="60"/>
      <c r="T4" s="60"/>
      <c r="U4" s="60"/>
      <c r="V4" s="60"/>
      <c r="W4" s="59"/>
    </row>
    <row r="5" spans="2:23" ht="13.8">
      <c r="B5" s="103"/>
      <c r="C5" s="104"/>
      <c r="D5" s="102" t="s">
        <v>33</v>
      </c>
      <c r="E5" s="62"/>
      <c r="F5" s="106"/>
      <c r="G5" s="103"/>
      <c r="H5" s="103"/>
      <c r="I5" s="103"/>
      <c r="J5" s="62"/>
      <c r="K5" s="106"/>
      <c r="L5" s="106"/>
      <c r="M5" s="103"/>
      <c r="N5" s="103"/>
      <c r="O5" s="103"/>
      <c r="P5" s="103"/>
      <c r="Q5" s="63"/>
      <c r="R5" s="60"/>
      <c r="S5" s="60"/>
      <c r="T5" s="60"/>
      <c r="U5" s="60"/>
      <c r="V5" s="60"/>
      <c r="W5" s="59"/>
    </row>
    <row r="6" spans="2:23" ht="13.8">
      <c r="B6" s="65">
        <v>1</v>
      </c>
      <c r="C6" s="66"/>
      <c r="D6" s="107" t="s">
        <v>39</v>
      </c>
      <c r="E6" s="67"/>
      <c r="F6" s="68" t="s">
        <v>3</v>
      </c>
      <c r="G6" s="65" t="s">
        <v>4</v>
      </c>
      <c r="H6" s="69" t="s">
        <v>5</v>
      </c>
      <c r="I6" s="70" t="s">
        <v>6</v>
      </c>
      <c r="J6" s="64"/>
      <c r="K6" s="68" t="s">
        <v>3</v>
      </c>
      <c r="L6" s="65" t="s">
        <v>4</v>
      </c>
      <c r="M6" s="69" t="s">
        <v>5</v>
      </c>
      <c r="N6" s="70" t="s">
        <v>6</v>
      </c>
      <c r="O6" s="68" t="s">
        <v>7</v>
      </c>
      <c r="P6" s="73" t="s">
        <v>8</v>
      </c>
      <c r="Q6" s="71"/>
      <c r="R6" s="142" t="s">
        <v>9</v>
      </c>
      <c r="S6" s="142"/>
      <c r="T6" s="142"/>
      <c r="U6" s="142"/>
      <c r="V6" s="142"/>
      <c r="W6" s="72"/>
    </row>
    <row r="7" spans="2:23" ht="28.2" customHeight="1">
      <c r="B7" s="108" t="s">
        <v>69</v>
      </c>
      <c r="C7" s="58"/>
      <c r="D7" s="134" t="s">
        <v>40</v>
      </c>
      <c r="E7" s="74"/>
      <c r="F7" s="76">
        <v>22</v>
      </c>
      <c r="G7" s="77" t="s">
        <v>43</v>
      </c>
      <c r="H7" s="78">
        <v>1500</v>
      </c>
      <c r="I7" s="78">
        <f t="shared" ref="I7:I32" si="0">+F7*H7</f>
        <v>33000</v>
      </c>
      <c r="J7" s="75"/>
      <c r="K7" s="166">
        <v>18</v>
      </c>
      <c r="L7" s="167" t="s">
        <v>43</v>
      </c>
      <c r="M7" s="168">
        <v>1500</v>
      </c>
      <c r="N7" s="168">
        <f t="shared" ref="N7:N32" si="1">+K7*M7</f>
        <v>27000</v>
      </c>
      <c r="O7" s="80">
        <v>0</v>
      </c>
      <c r="P7" s="168">
        <f t="shared" ref="P7:P32" si="2">+(-N7*O7)+N7</f>
        <v>27000</v>
      </c>
      <c r="Q7" s="79"/>
      <c r="R7" s="145" t="s">
        <v>96</v>
      </c>
      <c r="S7" s="146"/>
      <c r="T7" s="146"/>
      <c r="U7" s="146"/>
      <c r="V7" s="146"/>
      <c r="W7" s="147"/>
    </row>
    <row r="8" spans="2:23" ht="30" customHeight="1">
      <c r="B8" s="108" t="s">
        <v>70</v>
      </c>
      <c r="C8" s="58"/>
      <c r="D8" s="109" t="s">
        <v>41</v>
      </c>
      <c r="E8" s="74"/>
      <c r="F8" s="76">
        <v>22</v>
      </c>
      <c r="G8" s="77" t="s">
        <v>44</v>
      </c>
      <c r="H8" s="78">
        <v>5000</v>
      </c>
      <c r="I8" s="78">
        <f t="shared" si="0"/>
        <v>110000</v>
      </c>
      <c r="J8" s="75"/>
      <c r="K8" s="166">
        <v>18</v>
      </c>
      <c r="L8" s="167" t="s">
        <v>44</v>
      </c>
      <c r="M8" s="168">
        <v>5000</v>
      </c>
      <c r="N8" s="168">
        <f t="shared" si="1"/>
        <v>90000</v>
      </c>
      <c r="O8" s="80">
        <v>0</v>
      </c>
      <c r="P8" s="168">
        <f t="shared" si="2"/>
        <v>90000</v>
      </c>
      <c r="Q8" s="79"/>
      <c r="R8" s="145" t="s">
        <v>96</v>
      </c>
      <c r="S8" s="146"/>
      <c r="T8" s="146"/>
      <c r="U8" s="146"/>
      <c r="V8" s="146"/>
      <c r="W8" s="147"/>
    </row>
    <row r="9" spans="2:23" ht="13.8">
      <c r="B9" s="108" t="s">
        <v>71</v>
      </c>
      <c r="C9" s="58"/>
      <c r="D9" s="109" t="s">
        <v>42</v>
      </c>
      <c r="E9" s="74"/>
      <c r="F9" s="76">
        <v>6</v>
      </c>
      <c r="G9" s="77" t="s">
        <v>44</v>
      </c>
      <c r="H9" s="78">
        <v>4000</v>
      </c>
      <c r="I9" s="78">
        <f t="shared" si="0"/>
        <v>24000</v>
      </c>
      <c r="J9" s="75"/>
      <c r="K9" s="76">
        <v>6</v>
      </c>
      <c r="L9" s="77" t="s">
        <v>44</v>
      </c>
      <c r="M9" s="78">
        <v>4000</v>
      </c>
      <c r="N9" s="78">
        <f t="shared" si="1"/>
        <v>24000</v>
      </c>
      <c r="O9" s="80">
        <v>0</v>
      </c>
      <c r="P9" s="78">
        <f t="shared" si="2"/>
        <v>24000</v>
      </c>
      <c r="Q9" s="79"/>
      <c r="R9" s="145"/>
      <c r="S9" s="146"/>
      <c r="T9" s="146"/>
      <c r="U9" s="146"/>
      <c r="V9" s="146"/>
      <c r="W9" s="147"/>
    </row>
    <row r="10" spans="2:23" ht="13.8">
      <c r="B10" s="65">
        <v>2</v>
      </c>
      <c r="C10" s="66"/>
      <c r="D10" s="107" t="s">
        <v>49</v>
      </c>
      <c r="E10" s="67"/>
      <c r="F10" s="68" t="s">
        <v>3</v>
      </c>
      <c r="G10" s="65" t="s">
        <v>4</v>
      </c>
      <c r="H10" s="69" t="s">
        <v>5</v>
      </c>
      <c r="I10" s="70" t="s">
        <v>6</v>
      </c>
      <c r="J10" s="64"/>
      <c r="K10" s="68" t="s">
        <v>3</v>
      </c>
      <c r="L10" s="65" t="s">
        <v>4</v>
      </c>
      <c r="M10" s="69" t="s">
        <v>5</v>
      </c>
      <c r="N10" s="73" t="s">
        <v>6</v>
      </c>
      <c r="O10" s="68" t="s">
        <v>7</v>
      </c>
      <c r="P10" s="73" t="s">
        <v>8</v>
      </c>
      <c r="Q10" s="71"/>
      <c r="R10" s="142" t="s">
        <v>9</v>
      </c>
      <c r="S10" s="142"/>
      <c r="T10" s="142"/>
      <c r="U10" s="142"/>
      <c r="V10" s="142"/>
      <c r="W10" s="72"/>
    </row>
    <row r="11" spans="2:23" ht="13.8">
      <c r="B11" s="108" t="s">
        <v>72</v>
      </c>
      <c r="C11" s="58"/>
      <c r="D11" s="109" t="s">
        <v>45</v>
      </c>
      <c r="E11" s="74"/>
      <c r="F11" s="76">
        <v>1</v>
      </c>
      <c r="G11" s="77" t="s">
        <v>48</v>
      </c>
      <c r="H11" s="78">
        <v>20000</v>
      </c>
      <c r="I11" s="78">
        <f t="shared" si="0"/>
        <v>20000</v>
      </c>
      <c r="J11" s="75"/>
      <c r="K11" s="76">
        <v>1</v>
      </c>
      <c r="L11" s="77" t="s">
        <v>48</v>
      </c>
      <c r="M11" s="78">
        <v>20000</v>
      </c>
      <c r="N11" s="78">
        <f t="shared" si="1"/>
        <v>20000</v>
      </c>
      <c r="O11" s="80">
        <v>0</v>
      </c>
      <c r="P11" s="78">
        <f t="shared" si="2"/>
        <v>20000</v>
      </c>
      <c r="Q11" s="79"/>
      <c r="R11" s="145"/>
      <c r="S11" s="146"/>
      <c r="T11" s="146"/>
      <c r="U11" s="146"/>
      <c r="V11" s="146"/>
      <c r="W11" s="147"/>
    </row>
    <row r="12" spans="2:23" ht="13.8">
      <c r="B12" s="108" t="s">
        <v>73</v>
      </c>
      <c r="C12" s="58"/>
      <c r="D12" s="109" t="s">
        <v>46</v>
      </c>
      <c r="E12" s="74"/>
      <c r="F12" s="76">
        <v>1</v>
      </c>
      <c r="G12" s="77" t="s">
        <v>48</v>
      </c>
      <c r="H12" s="78">
        <v>15000</v>
      </c>
      <c r="I12" s="78">
        <f t="shared" si="0"/>
        <v>15000</v>
      </c>
      <c r="J12" s="75"/>
      <c r="K12" s="76">
        <v>1</v>
      </c>
      <c r="L12" s="77" t="s">
        <v>48</v>
      </c>
      <c r="M12" s="78">
        <v>15000</v>
      </c>
      <c r="N12" s="78">
        <f t="shared" si="1"/>
        <v>15000</v>
      </c>
      <c r="O12" s="80">
        <v>0</v>
      </c>
      <c r="P12" s="78">
        <f t="shared" si="2"/>
        <v>15000</v>
      </c>
      <c r="Q12" s="79"/>
      <c r="R12" s="145"/>
      <c r="S12" s="146"/>
      <c r="T12" s="146"/>
      <c r="U12" s="146"/>
      <c r="V12" s="146"/>
      <c r="W12" s="147"/>
    </row>
    <row r="13" spans="2:23" ht="13.8">
      <c r="B13" s="108" t="s">
        <v>74</v>
      </c>
      <c r="C13" s="58"/>
      <c r="D13" s="134" t="s">
        <v>47</v>
      </c>
      <c r="E13" s="74"/>
      <c r="F13" s="76">
        <v>50</v>
      </c>
      <c r="G13" s="77" t="s">
        <v>44</v>
      </c>
      <c r="H13" s="78">
        <v>3800</v>
      </c>
      <c r="I13" s="78">
        <f t="shared" si="0"/>
        <v>190000</v>
      </c>
      <c r="J13" s="75"/>
      <c r="K13" s="76">
        <v>5</v>
      </c>
      <c r="L13" s="77" t="s">
        <v>44</v>
      </c>
      <c r="M13" s="78">
        <v>3800</v>
      </c>
      <c r="N13" s="78">
        <f t="shared" si="1"/>
        <v>19000</v>
      </c>
      <c r="O13" s="80">
        <v>0</v>
      </c>
      <c r="P13" s="78">
        <f t="shared" si="2"/>
        <v>19000</v>
      </c>
      <c r="Q13" s="136"/>
      <c r="R13" s="145"/>
      <c r="S13" s="146"/>
      <c r="T13" s="146"/>
      <c r="U13" s="146"/>
      <c r="V13" s="146"/>
      <c r="W13" s="147"/>
    </row>
    <row r="14" spans="2:23" ht="13.8">
      <c r="B14" s="65">
        <v>3</v>
      </c>
      <c r="C14" s="66"/>
      <c r="D14" s="107" t="s">
        <v>50</v>
      </c>
      <c r="E14" s="67"/>
      <c r="F14" s="68" t="s">
        <v>3</v>
      </c>
      <c r="G14" s="65" t="s">
        <v>4</v>
      </c>
      <c r="H14" s="69" t="s">
        <v>5</v>
      </c>
      <c r="I14" s="70" t="s">
        <v>6</v>
      </c>
      <c r="J14" s="64"/>
      <c r="K14" s="68" t="s">
        <v>3</v>
      </c>
      <c r="L14" s="65" t="s">
        <v>4</v>
      </c>
      <c r="M14" s="69" t="s">
        <v>5</v>
      </c>
      <c r="N14" s="73" t="s">
        <v>6</v>
      </c>
      <c r="O14" s="68" t="s">
        <v>7</v>
      </c>
      <c r="P14" s="73" t="s">
        <v>8</v>
      </c>
      <c r="Q14" s="71"/>
      <c r="R14" s="142" t="s">
        <v>9</v>
      </c>
      <c r="S14" s="142"/>
      <c r="T14" s="142"/>
      <c r="U14" s="142"/>
      <c r="V14" s="142"/>
      <c r="W14" s="72"/>
    </row>
    <row r="15" spans="2:23" ht="28.8" customHeight="1">
      <c r="B15" s="108" t="s">
        <v>75</v>
      </c>
      <c r="C15" s="58"/>
      <c r="D15" s="109" t="s">
        <v>51</v>
      </c>
      <c r="E15" s="74"/>
      <c r="F15" s="76">
        <v>22</v>
      </c>
      <c r="G15" s="77" t="s">
        <v>44</v>
      </c>
      <c r="H15" s="78">
        <v>1500</v>
      </c>
      <c r="I15" s="78">
        <f t="shared" si="0"/>
        <v>33000</v>
      </c>
      <c r="J15" s="75"/>
      <c r="K15" s="166">
        <v>18</v>
      </c>
      <c r="L15" s="167" t="s">
        <v>44</v>
      </c>
      <c r="M15" s="168">
        <v>1500</v>
      </c>
      <c r="N15" s="168">
        <f t="shared" si="1"/>
        <v>27000</v>
      </c>
      <c r="O15" s="80">
        <v>0</v>
      </c>
      <c r="P15" s="168">
        <f t="shared" si="2"/>
        <v>27000</v>
      </c>
      <c r="Q15" s="136"/>
      <c r="R15" s="145" t="s">
        <v>96</v>
      </c>
      <c r="S15" s="146"/>
      <c r="T15" s="146"/>
      <c r="U15" s="146"/>
      <c r="V15" s="146"/>
      <c r="W15" s="147"/>
    </row>
    <row r="16" spans="2:23" ht="28.8" customHeight="1">
      <c r="B16" s="108" t="s">
        <v>76</v>
      </c>
      <c r="C16" s="58"/>
      <c r="D16" s="109" t="s">
        <v>52</v>
      </c>
      <c r="E16" s="74"/>
      <c r="F16" s="76">
        <v>22</v>
      </c>
      <c r="G16" s="77" t="s">
        <v>44</v>
      </c>
      <c r="H16" s="78">
        <v>6000</v>
      </c>
      <c r="I16" s="78">
        <f t="shared" si="0"/>
        <v>132000</v>
      </c>
      <c r="J16" s="75"/>
      <c r="K16" s="166">
        <v>18</v>
      </c>
      <c r="L16" s="167" t="s">
        <v>44</v>
      </c>
      <c r="M16" s="168">
        <v>6000</v>
      </c>
      <c r="N16" s="168">
        <f t="shared" si="1"/>
        <v>108000</v>
      </c>
      <c r="O16" s="80">
        <v>0</v>
      </c>
      <c r="P16" s="168">
        <f t="shared" si="2"/>
        <v>108000</v>
      </c>
      <c r="Q16" s="136"/>
      <c r="R16" s="145" t="s">
        <v>96</v>
      </c>
      <c r="S16" s="146"/>
      <c r="T16" s="146"/>
      <c r="U16" s="146"/>
      <c r="V16" s="146"/>
      <c r="W16" s="147"/>
    </row>
    <row r="17" spans="2:23" ht="29.4" customHeight="1">
      <c r="B17" s="108" t="s">
        <v>77</v>
      </c>
      <c r="C17" s="58"/>
      <c r="D17" s="109" t="s">
        <v>53</v>
      </c>
      <c r="E17" s="74"/>
      <c r="F17" s="76">
        <v>22</v>
      </c>
      <c r="G17" s="77" t="s">
        <v>43</v>
      </c>
      <c r="H17" s="78">
        <v>4000</v>
      </c>
      <c r="I17" s="78">
        <f t="shared" si="0"/>
        <v>88000</v>
      </c>
      <c r="J17" s="75"/>
      <c r="K17" s="166">
        <v>18</v>
      </c>
      <c r="L17" s="167" t="s">
        <v>43</v>
      </c>
      <c r="M17" s="168">
        <v>4000</v>
      </c>
      <c r="N17" s="168">
        <f t="shared" si="1"/>
        <v>72000</v>
      </c>
      <c r="O17" s="80">
        <v>0</v>
      </c>
      <c r="P17" s="168">
        <f t="shared" si="2"/>
        <v>72000</v>
      </c>
      <c r="Q17" s="136"/>
      <c r="R17" s="145" t="s">
        <v>96</v>
      </c>
      <c r="S17" s="146"/>
      <c r="T17" s="146"/>
      <c r="U17" s="146"/>
      <c r="V17" s="146"/>
      <c r="W17" s="147"/>
    </row>
    <row r="18" spans="2:23" ht="13.8">
      <c r="B18" s="65">
        <v>4</v>
      </c>
      <c r="C18" s="66"/>
      <c r="D18" s="107" t="s">
        <v>54</v>
      </c>
      <c r="E18" s="67"/>
      <c r="F18" s="68" t="s">
        <v>3</v>
      </c>
      <c r="G18" s="65" t="s">
        <v>4</v>
      </c>
      <c r="H18" s="69" t="s">
        <v>5</v>
      </c>
      <c r="I18" s="70" t="s">
        <v>6</v>
      </c>
      <c r="J18" s="64"/>
      <c r="K18" s="68" t="s">
        <v>3</v>
      </c>
      <c r="L18" s="65" t="s">
        <v>4</v>
      </c>
      <c r="M18" s="69" t="s">
        <v>5</v>
      </c>
      <c r="N18" s="73" t="s">
        <v>6</v>
      </c>
      <c r="O18" s="68" t="s">
        <v>7</v>
      </c>
      <c r="P18" s="73" t="s">
        <v>8</v>
      </c>
      <c r="Q18" s="71"/>
      <c r="R18" s="142" t="s">
        <v>9</v>
      </c>
      <c r="S18" s="142"/>
      <c r="T18" s="142"/>
      <c r="U18" s="142"/>
      <c r="V18" s="142"/>
      <c r="W18" s="72"/>
    </row>
    <row r="19" spans="2:23" ht="26.4" customHeight="1">
      <c r="B19" s="108" t="s">
        <v>78</v>
      </c>
      <c r="C19" s="58"/>
      <c r="D19" s="109" t="s">
        <v>55</v>
      </c>
      <c r="E19" s="74"/>
      <c r="F19" s="76">
        <v>22</v>
      </c>
      <c r="G19" s="77" t="s">
        <v>44</v>
      </c>
      <c r="H19" s="78">
        <v>13600</v>
      </c>
      <c r="I19" s="78">
        <f t="shared" si="0"/>
        <v>299200</v>
      </c>
      <c r="J19" s="75"/>
      <c r="K19" s="166">
        <v>18</v>
      </c>
      <c r="L19" s="167" t="s">
        <v>44</v>
      </c>
      <c r="M19" s="168">
        <v>13600</v>
      </c>
      <c r="N19" s="168">
        <f t="shared" si="1"/>
        <v>244800</v>
      </c>
      <c r="O19" s="80">
        <v>0</v>
      </c>
      <c r="P19" s="168">
        <f t="shared" si="2"/>
        <v>244800</v>
      </c>
      <c r="Q19" s="136"/>
      <c r="R19" s="145" t="s">
        <v>96</v>
      </c>
      <c r="S19" s="146"/>
      <c r="T19" s="146"/>
      <c r="U19" s="146"/>
      <c r="V19" s="146"/>
      <c r="W19" s="147"/>
    </row>
    <row r="20" spans="2:23" ht="28.2" customHeight="1">
      <c r="B20" s="108" t="s">
        <v>79</v>
      </c>
      <c r="C20" s="58"/>
      <c r="D20" s="109" t="s">
        <v>56</v>
      </c>
      <c r="E20" s="74"/>
      <c r="F20" s="76">
        <v>22</v>
      </c>
      <c r="G20" s="77" t="s">
        <v>44</v>
      </c>
      <c r="H20" s="78">
        <v>1300</v>
      </c>
      <c r="I20" s="78">
        <f t="shared" si="0"/>
        <v>28600</v>
      </c>
      <c r="J20" s="75"/>
      <c r="K20" s="166">
        <v>18</v>
      </c>
      <c r="L20" s="167" t="s">
        <v>44</v>
      </c>
      <c r="M20" s="168">
        <v>1300</v>
      </c>
      <c r="N20" s="168">
        <f t="shared" si="1"/>
        <v>23400</v>
      </c>
      <c r="O20" s="80">
        <v>0</v>
      </c>
      <c r="P20" s="168">
        <f t="shared" si="2"/>
        <v>23400</v>
      </c>
      <c r="Q20" s="136"/>
      <c r="R20" s="145" t="s">
        <v>96</v>
      </c>
      <c r="S20" s="146"/>
      <c r="T20" s="146"/>
      <c r="U20" s="146"/>
      <c r="V20" s="146"/>
      <c r="W20" s="147"/>
    </row>
    <row r="21" spans="2:23" ht="30" customHeight="1">
      <c r="B21" s="108" t="s">
        <v>80</v>
      </c>
      <c r="C21" s="58"/>
      <c r="D21" s="109" t="s">
        <v>57</v>
      </c>
      <c r="E21" s="74"/>
      <c r="F21" s="76">
        <v>22</v>
      </c>
      <c r="G21" s="77" t="s">
        <v>43</v>
      </c>
      <c r="H21" s="78">
        <v>2780</v>
      </c>
      <c r="I21" s="78">
        <f t="shared" si="0"/>
        <v>61160</v>
      </c>
      <c r="J21" s="75"/>
      <c r="K21" s="166">
        <v>18</v>
      </c>
      <c r="L21" s="167" t="s">
        <v>43</v>
      </c>
      <c r="M21" s="168">
        <v>2780</v>
      </c>
      <c r="N21" s="168">
        <f t="shared" si="1"/>
        <v>50040</v>
      </c>
      <c r="O21" s="80">
        <v>0</v>
      </c>
      <c r="P21" s="168">
        <f t="shared" si="2"/>
        <v>50040</v>
      </c>
      <c r="Q21" s="136"/>
      <c r="R21" s="145" t="s">
        <v>96</v>
      </c>
      <c r="S21" s="146"/>
      <c r="T21" s="146"/>
      <c r="U21" s="146"/>
      <c r="V21" s="146"/>
      <c r="W21" s="147"/>
    </row>
    <row r="22" spans="2:23" ht="29.4" customHeight="1">
      <c r="B22" s="108" t="s">
        <v>81</v>
      </c>
      <c r="C22" s="58"/>
      <c r="D22" s="109" t="s">
        <v>62</v>
      </c>
      <c r="E22" s="74"/>
      <c r="F22" s="76">
        <v>22</v>
      </c>
      <c r="G22" s="77" t="s">
        <v>63</v>
      </c>
      <c r="H22" s="78">
        <v>1820</v>
      </c>
      <c r="I22" s="78">
        <f t="shared" si="0"/>
        <v>40040</v>
      </c>
      <c r="J22" s="75"/>
      <c r="K22" s="166">
        <v>18</v>
      </c>
      <c r="L22" s="167" t="s">
        <v>63</v>
      </c>
      <c r="M22" s="168">
        <v>1820</v>
      </c>
      <c r="N22" s="168">
        <f t="shared" si="1"/>
        <v>32760</v>
      </c>
      <c r="O22" s="80">
        <v>0</v>
      </c>
      <c r="P22" s="168">
        <f t="shared" si="2"/>
        <v>32760</v>
      </c>
      <c r="Q22" s="136"/>
      <c r="R22" s="145" t="s">
        <v>96</v>
      </c>
      <c r="S22" s="146"/>
      <c r="T22" s="146"/>
      <c r="U22" s="146"/>
      <c r="V22" s="146"/>
      <c r="W22" s="147"/>
    </row>
    <row r="23" spans="2:23" ht="13.8">
      <c r="B23" s="108" t="s">
        <v>82</v>
      </c>
      <c r="C23" s="58"/>
      <c r="D23" s="109" t="s">
        <v>61</v>
      </c>
      <c r="E23" s="74"/>
      <c r="F23" s="76">
        <v>1.7777777777770001</v>
      </c>
      <c r="G23" s="77" t="s">
        <v>44</v>
      </c>
      <c r="H23" s="78">
        <v>2250</v>
      </c>
      <c r="I23" s="78">
        <f t="shared" si="0"/>
        <v>3999.9999999982501</v>
      </c>
      <c r="J23" s="75"/>
      <c r="K23" s="76">
        <v>1.7777777777770001</v>
      </c>
      <c r="L23" s="77" t="s">
        <v>44</v>
      </c>
      <c r="M23" s="78">
        <v>2250</v>
      </c>
      <c r="N23" s="78">
        <f t="shared" si="1"/>
        <v>3999.9999999982501</v>
      </c>
      <c r="O23" s="80">
        <v>0</v>
      </c>
      <c r="P23" s="78">
        <f t="shared" si="2"/>
        <v>3999.9999999982501</v>
      </c>
      <c r="Q23" s="79"/>
      <c r="R23" s="145"/>
      <c r="S23" s="146"/>
      <c r="T23" s="146"/>
      <c r="U23" s="146"/>
      <c r="V23" s="146"/>
      <c r="W23" s="147"/>
    </row>
    <row r="24" spans="2:23" ht="27.6">
      <c r="B24" s="108" t="s">
        <v>83</v>
      </c>
      <c r="C24" s="58"/>
      <c r="D24" s="109" t="s">
        <v>95</v>
      </c>
      <c r="E24" s="74"/>
      <c r="F24" s="76">
        <v>50</v>
      </c>
      <c r="G24" s="77" t="s">
        <v>44</v>
      </c>
      <c r="H24" s="78">
        <v>1500</v>
      </c>
      <c r="I24" s="78">
        <f t="shared" si="0"/>
        <v>75000</v>
      </c>
      <c r="J24" s="75"/>
      <c r="K24" s="166">
        <v>45</v>
      </c>
      <c r="L24" s="167" t="s">
        <v>44</v>
      </c>
      <c r="M24" s="168">
        <v>1500</v>
      </c>
      <c r="N24" s="168">
        <f t="shared" si="1"/>
        <v>67500</v>
      </c>
      <c r="O24" s="80">
        <v>0</v>
      </c>
      <c r="P24" s="168">
        <f t="shared" si="2"/>
        <v>67500</v>
      </c>
      <c r="Q24" s="136"/>
      <c r="R24" s="145" t="s">
        <v>96</v>
      </c>
      <c r="S24" s="146"/>
      <c r="T24" s="146"/>
      <c r="U24" s="146"/>
      <c r="V24" s="146"/>
      <c r="W24" s="147"/>
    </row>
    <row r="25" spans="2:23" ht="13.8" customHeight="1">
      <c r="B25" s="108" t="s">
        <v>84</v>
      </c>
      <c r="C25" s="58"/>
      <c r="D25" s="109" t="s">
        <v>58</v>
      </c>
      <c r="E25" s="74"/>
      <c r="F25" s="76">
        <v>1</v>
      </c>
      <c r="G25" s="77" t="s">
        <v>48</v>
      </c>
      <c r="H25" s="78">
        <v>30000</v>
      </c>
      <c r="I25" s="78">
        <f t="shared" si="0"/>
        <v>30000</v>
      </c>
      <c r="J25" s="75"/>
      <c r="K25" s="76">
        <v>1</v>
      </c>
      <c r="L25" s="77" t="s">
        <v>48</v>
      </c>
      <c r="M25" s="78">
        <v>30000</v>
      </c>
      <c r="N25" s="78">
        <f t="shared" si="1"/>
        <v>30000</v>
      </c>
      <c r="O25" s="80">
        <v>0</v>
      </c>
      <c r="P25" s="78">
        <f t="shared" si="2"/>
        <v>30000</v>
      </c>
      <c r="Q25" s="79"/>
      <c r="R25" s="145"/>
      <c r="S25" s="146"/>
      <c r="T25" s="146"/>
      <c r="U25" s="146"/>
      <c r="V25" s="146"/>
      <c r="W25" s="147"/>
    </row>
    <row r="26" spans="2:23" ht="13.8">
      <c r="B26" s="108" t="s">
        <v>85</v>
      </c>
      <c r="C26" s="58"/>
      <c r="D26" s="109" t="s">
        <v>59</v>
      </c>
      <c r="E26" s="74"/>
      <c r="F26" s="76">
        <v>1</v>
      </c>
      <c r="G26" s="77" t="s">
        <v>48</v>
      </c>
      <c r="H26" s="78">
        <v>15000</v>
      </c>
      <c r="I26" s="78">
        <f t="shared" si="0"/>
        <v>15000</v>
      </c>
      <c r="J26" s="75"/>
      <c r="K26" s="76">
        <v>1</v>
      </c>
      <c r="L26" s="77" t="s">
        <v>48</v>
      </c>
      <c r="M26" s="78">
        <v>15000</v>
      </c>
      <c r="N26" s="78">
        <f t="shared" si="1"/>
        <v>15000</v>
      </c>
      <c r="O26" s="80">
        <v>0</v>
      </c>
      <c r="P26" s="78">
        <f t="shared" si="2"/>
        <v>15000</v>
      </c>
      <c r="Q26" s="79"/>
      <c r="R26" s="145"/>
      <c r="S26" s="146"/>
      <c r="T26" s="146"/>
      <c r="U26" s="146"/>
      <c r="V26" s="146"/>
      <c r="W26" s="147"/>
    </row>
    <row r="27" spans="2:23" ht="13.8">
      <c r="B27" s="108" t="s">
        <v>86</v>
      </c>
      <c r="C27" s="58"/>
      <c r="D27" s="109" t="s">
        <v>60</v>
      </c>
      <c r="E27" s="74"/>
      <c r="F27" s="76">
        <v>6</v>
      </c>
      <c r="G27" s="77" t="s">
        <v>44</v>
      </c>
      <c r="H27" s="78">
        <v>3200</v>
      </c>
      <c r="I27" s="78">
        <f t="shared" si="0"/>
        <v>19200</v>
      </c>
      <c r="J27" s="75"/>
      <c r="K27" s="76">
        <v>6</v>
      </c>
      <c r="L27" s="77" t="s">
        <v>44</v>
      </c>
      <c r="M27" s="78">
        <v>3200</v>
      </c>
      <c r="N27" s="78">
        <f t="shared" si="1"/>
        <v>19200</v>
      </c>
      <c r="O27" s="80">
        <v>0</v>
      </c>
      <c r="P27" s="78">
        <f t="shared" si="2"/>
        <v>19200</v>
      </c>
      <c r="Q27" s="79"/>
      <c r="R27" s="145"/>
      <c r="S27" s="146"/>
      <c r="T27" s="146"/>
      <c r="U27" s="146"/>
      <c r="V27" s="146"/>
      <c r="W27" s="147"/>
    </row>
    <row r="28" spans="2:23" ht="13.8">
      <c r="B28" s="65">
        <v>5</v>
      </c>
      <c r="C28" s="66"/>
      <c r="D28" s="107" t="s">
        <v>64</v>
      </c>
      <c r="E28" s="67"/>
      <c r="F28" s="68" t="s">
        <v>3</v>
      </c>
      <c r="G28" s="65" t="s">
        <v>4</v>
      </c>
      <c r="H28" s="69" t="s">
        <v>5</v>
      </c>
      <c r="I28" s="70" t="s">
        <v>6</v>
      </c>
      <c r="J28" s="64"/>
      <c r="K28" s="68" t="s">
        <v>3</v>
      </c>
      <c r="L28" s="65" t="s">
        <v>4</v>
      </c>
      <c r="M28" s="69" t="s">
        <v>5</v>
      </c>
      <c r="N28" s="73" t="s">
        <v>6</v>
      </c>
      <c r="O28" s="68" t="s">
        <v>7</v>
      </c>
      <c r="P28" s="73" t="s">
        <v>8</v>
      </c>
      <c r="Q28" s="71"/>
      <c r="R28" s="142" t="s">
        <v>9</v>
      </c>
      <c r="S28" s="142"/>
      <c r="T28" s="142"/>
      <c r="U28" s="142"/>
      <c r="V28" s="142"/>
      <c r="W28" s="72"/>
    </row>
    <row r="29" spans="2:23" ht="13.8">
      <c r="B29" s="108" t="s">
        <v>87</v>
      </c>
      <c r="C29" s="58"/>
      <c r="D29" s="109" t="s">
        <v>65</v>
      </c>
      <c r="E29" s="74"/>
      <c r="F29" s="76">
        <v>1</v>
      </c>
      <c r="G29" s="77" t="s">
        <v>48</v>
      </c>
      <c r="H29" s="78">
        <v>40000</v>
      </c>
      <c r="I29" s="78">
        <f t="shared" si="0"/>
        <v>40000</v>
      </c>
      <c r="J29" s="75"/>
      <c r="K29" s="76">
        <v>1</v>
      </c>
      <c r="L29" s="77" t="s">
        <v>48</v>
      </c>
      <c r="M29" s="78">
        <v>40000</v>
      </c>
      <c r="N29" s="78">
        <f t="shared" si="1"/>
        <v>40000</v>
      </c>
      <c r="O29" s="80">
        <v>0</v>
      </c>
      <c r="P29" s="78">
        <f t="shared" si="2"/>
        <v>40000</v>
      </c>
      <c r="Q29" s="79"/>
      <c r="R29" s="145"/>
      <c r="S29" s="146"/>
      <c r="T29" s="146"/>
      <c r="U29" s="146"/>
      <c r="V29" s="146"/>
      <c r="W29" s="147"/>
    </row>
    <row r="30" spans="2:23" ht="13.8">
      <c r="B30" s="108" t="s">
        <v>88</v>
      </c>
      <c r="C30" s="58"/>
      <c r="D30" s="109" t="s">
        <v>66</v>
      </c>
      <c r="E30" s="74"/>
      <c r="F30" s="76">
        <v>1</v>
      </c>
      <c r="G30" s="77" t="s">
        <v>48</v>
      </c>
      <c r="H30" s="78">
        <v>60000</v>
      </c>
      <c r="I30" s="78">
        <f t="shared" si="0"/>
        <v>60000</v>
      </c>
      <c r="J30" s="75"/>
      <c r="K30" s="76">
        <v>1</v>
      </c>
      <c r="L30" s="77" t="s">
        <v>48</v>
      </c>
      <c r="M30" s="78">
        <v>60000</v>
      </c>
      <c r="N30" s="78">
        <f t="shared" si="1"/>
        <v>60000</v>
      </c>
      <c r="O30" s="80">
        <v>0</v>
      </c>
      <c r="P30" s="78">
        <f t="shared" si="2"/>
        <v>60000</v>
      </c>
      <c r="Q30" s="79"/>
      <c r="R30" s="145"/>
      <c r="S30" s="146"/>
      <c r="T30" s="146"/>
      <c r="U30" s="146"/>
      <c r="V30" s="146"/>
      <c r="W30" s="147"/>
    </row>
    <row r="31" spans="2:23" ht="13.8">
      <c r="B31" s="108" t="s">
        <v>89</v>
      </c>
      <c r="C31" s="58"/>
      <c r="D31" s="109" t="s">
        <v>67</v>
      </c>
      <c r="E31" s="74"/>
      <c r="F31" s="76">
        <v>1</v>
      </c>
      <c r="G31" s="77" t="s">
        <v>48</v>
      </c>
      <c r="H31" s="78">
        <v>35000</v>
      </c>
      <c r="I31" s="78">
        <f t="shared" si="0"/>
        <v>35000</v>
      </c>
      <c r="J31" s="75"/>
      <c r="K31" s="76">
        <v>1</v>
      </c>
      <c r="L31" s="77" t="s">
        <v>48</v>
      </c>
      <c r="M31" s="78">
        <v>35000</v>
      </c>
      <c r="N31" s="78">
        <f t="shared" si="1"/>
        <v>35000</v>
      </c>
      <c r="O31" s="80">
        <v>0</v>
      </c>
      <c r="P31" s="78">
        <f t="shared" si="2"/>
        <v>35000</v>
      </c>
      <c r="Q31" s="79"/>
      <c r="R31" s="145"/>
      <c r="S31" s="146"/>
      <c r="T31" s="146"/>
      <c r="U31" s="146"/>
      <c r="V31" s="146"/>
      <c r="W31" s="147"/>
    </row>
    <row r="32" spans="2:23" ht="13.8">
      <c r="B32" s="108" t="s">
        <v>90</v>
      </c>
      <c r="C32" s="58"/>
      <c r="D32" s="109" t="s">
        <v>68</v>
      </c>
      <c r="E32" s="74"/>
      <c r="F32" s="76">
        <v>1</v>
      </c>
      <c r="G32" s="77" t="s">
        <v>48</v>
      </c>
      <c r="H32" s="78">
        <v>90000</v>
      </c>
      <c r="I32" s="78">
        <f t="shared" si="0"/>
        <v>90000</v>
      </c>
      <c r="J32" s="75"/>
      <c r="K32" s="76">
        <v>1</v>
      </c>
      <c r="L32" s="77" t="s">
        <v>48</v>
      </c>
      <c r="M32" s="78">
        <v>90000</v>
      </c>
      <c r="N32" s="78">
        <f t="shared" si="1"/>
        <v>90000</v>
      </c>
      <c r="O32" s="80">
        <v>0</v>
      </c>
      <c r="P32" s="78">
        <f t="shared" si="2"/>
        <v>90000</v>
      </c>
      <c r="Q32" s="79"/>
      <c r="R32" s="145"/>
      <c r="S32" s="146"/>
      <c r="T32" s="146"/>
      <c r="U32" s="146"/>
      <c r="V32" s="146"/>
      <c r="W32" s="147"/>
    </row>
    <row r="33" spans="2:23" ht="13.8"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</row>
    <row r="34" spans="2:23" ht="13.8" customHeight="1">
      <c r="B34" s="81"/>
      <c r="C34" s="58"/>
      <c r="D34" s="110"/>
      <c r="E34" s="97"/>
      <c r="F34" s="143" t="s">
        <v>38</v>
      </c>
      <c r="G34" s="144"/>
      <c r="H34" s="144"/>
      <c r="I34" s="111">
        <f>SUM(I7:I32)</f>
        <v>1442199.9999999981</v>
      </c>
      <c r="J34" s="75"/>
      <c r="K34" s="143" t="s">
        <v>92</v>
      </c>
      <c r="L34" s="144"/>
      <c r="M34" s="144"/>
      <c r="N34" s="144"/>
      <c r="O34" s="144"/>
      <c r="P34" s="112">
        <f>SUM(P6:P32)</f>
        <v>1113699.9999999981</v>
      </c>
      <c r="Q34" s="82"/>
      <c r="R34" s="83"/>
      <c r="S34" s="83"/>
      <c r="T34" s="83"/>
      <c r="U34" s="83"/>
      <c r="V34" s="83"/>
      <c r="W34" s="84"/>
    </row>
    <row r="35" spans="2:23" ht="13.8">
      <c r="B35" s="81"/>
      <c r="C35" s="58"/>
      <c r="D35" s="113"/>
      <c r="E35" s="113"/>
      <c r="F35" s="148" t="s">
        <v>11</v>
      </c>
      <c r="G35" s="149"/>
      <c r="H35" s="149"/>
      <c r="I35" s="114">
        <f>SUM(I34:I34)</f>
        <v>1442199.9999999981</v>
      </c>
      <c r="J35" s="75"/>
      <c r="K35" s="148" t="s">
        <v>11</v>
      </c>
      <c r="L35" s="149"/>
      <c r="M35" s="149"/>
      <c r="N35" s="149"/>
      <c r="O35" s="149"/>
      <c r="P35" s="115">
        <f>SUM(P34:P34)</f>
        <v>1113699.9999999981</v>
      </c>
      <c r="Q35" s="85"/>
      <c r="R35" s="86"/>
      <c r="S35" s="86"/>
      <c r="T35" s="86"/>
      <c r="U35" s="86"/>
      <c r="V35" s="86"/>
      <c r="W35" s="87"/>
    </row>
    <row r="36" spans="2:23" ht="13.8">
      <c r="B36" s="81"/>
      <c r="C36" s="58"/>
      <c r="D36" s="113"/>
      <c r="E36" s="116"/>
      <c r="F36" s="101"/>
      <c r="G36" s="150" t="s">
        <v>34</v>
      </c>
      <c r="H36" s="150"/>
      <c r="I36" s="117">
        <f>I35*19%</f>
        <v>274017.99999999965</v>
      </c>
      <c r="J36" s="88"/>
      <c r="K36" s="151" t="s">
        <v>35</v>
      </c>
      <c r="L36" s="150"/>
      <c r="M36" s="150"/>
      <c r="N36" s="150"/>
      <c r="O36" s="150"/>
      <c r="P36" s="118">
        <f>P35*19%</f>
        <v>211602.99999999965</v>
      </c>
      <c r="Q36" s="85"/>
      <c r="R36" s="86"/>
      <c r="S36" s="86"/>
      <c r="T36" s="86"/>
      <c r="U36" s="86"/>
      <c r="V36" s="86"/>
      <c r="W36" s="87"/>
    </row>
    <row r="37" spans="2:23" ht="13.8">
      <c r="B37" s="81"/>
      <c r="C37" s="58"/>
      <c r="D37" s="58"/>
      <c r="E37" s="119"/>
      <c r="F37" s="99"/>
      <c r="G37" s="154" t="s">
        <v>36</v>
      </c>
      <c r="H37" s="154"/>
      <c r="I37" s="120">
        <f>+I35+I36</f>
        <v>1716217.9999999977</v>
      </c>
      <c r="J37" s="75"/>
      <c r="K37" s="155" t="s">
        <v>12</v>
      </c>
      <c r="L37" s="154"/>
      <c r="M37" s="154"/>
      <c r="N37" s="154"/>
      <c r="O37" s="154"/>
      <c r="P37" s="124">
        <f>SUM(P35:P36)</f>
        <v>1325302.9999999977</v>
      </c>
      <c r="Q37" s="90"/>
      <c r="R37" s="86"/>
      <c r="S37" s="86"/>
      <c r="T37" s="86"/>
      <c r="U37" s="86"/>
      <c r="V37" s="86"/>
      <c r="W37" s="87"/>
    </row>
    <row r="38" spans="2:23" ht="13.8">
      <c r="B38" s="81"/>
      <c r="C38" s="58"/>
      <c r="D38" s="113"/>
      <c r="E38" s="121"/>
      <c r="F38" s="99"/>
      <c r="G38" s="100"/>
      <c r="H38" s="100"/>
      <c r="I38" s="122"/>
      <c r="J38" s="75"/>
      <c r="K38" s="99"/>
      <c r="L38" s="100"/>
      <c r="M38" s="100"/>
      <c r="N38" s="100"/>
      <c r="O38" s="100"/>
      <c r="P38" s="89"/>
      <c r="Q38" s="90"/>
      <c r="R38" s="86"/>
      <c r="S38" s="86"/>
      <c r="T38" s="86"/>
      <c r="U38" s="86"/>
      <c r="V38" s="86"/>
      <c r="W38" s="87"/>
    </row>
    <row r="39" spans="2:23" ht="14.4">
      <c r="B39" s="81"/>
      <c r="C39" s="58"/>
      <c r="D39" s="113"/>
      <c r="E39" s="98"/>
      <c r="F39" s="152"/>
      <c r="G39" s="153"/>
      <c r="H39" s="153"/>
      <c r="I39" s="123"/>
      <c r="J39" s="75"/>
      <c r="K39" s="152"/>
      <c r="L39" s="153"/>
      <c r="M39" s="153"/>
      <c r="N39" s="153"/>
      <c r="O39" s="153"/>
      <c r="P39" s="91"/>
      <c r="Q39" s="91"/>
      <c r="R39" s="91"/>
      <c r="S39" s="91"/>
      <c r="T39" s="92"/>
      <c r="U39" s="92"/>
      <c r="V39" s="92"/>
      <c r="W39" s="93"/>
    </row>
    <row r="42" spans="2:23" ht="15.6">
      <c r="D42" s="135" t="s">
        <v>91</v>
      </c>
    </row>
  </sheetData>
  <mergeCells count="39">
    <mergeCell ref="R21:W21"/>
    <mergeCell ref="R20:W20"/>
    <mergeCell ref="R22:W22"/>
    <mergeCell ref="R23:W23"/>
    <mergeCell ref="R31:W31"/>
    <mergeCell ref="R25:W25"/>
    <mergeCell ref="R24:W24"/>
    <mergeCell ref="R26:W26"/>
    <mergeCell ref="R27:W27"/>
    <mergeCell ref="R29:W29"/>
    <mergeCell ref="R12:W12"/>
    <mergeCell ref="R15:W15"/>
    <mergeCell ref="R16:W16"/>
    <mergeCell ref="R17:W17"/>
    <mergeCell ref="R19:W19"/>
    <mergeCell ref="F35:H35"/>
    <mergeCell ref="K35:O35"/>
    <mergeCell ref="G36:H36"/>
    <mergeCell ref="K36:O36"/>
    <mergeCell ref="F39:H39"/>
    <mergeCell ref="K39:O39"/>
    <mergeCell ref="G37:H37"/>
    <mergeCell ref="K37:O37"/>
    <mergeCell ref="F3:I3"/>
    <mergeCell ref="K3:P3"/>
    <mergeCell ref="R6:V6"/>
    <mergeCell ref="K34:O34"/>
    <mergeCell ref="R7:W7"/>
    <mergeCell ref="F34:H34"/>
    <mergeCell ref="R13:W13"/>
    <mergeCell ref="R10:V10"/>
    <mergeCell ref="R14:V14"/>
    <mergeCell ref="R18:V18"/>
    <mergeCell ref="R28:V28"/>
    <mergeCell ref="R30:W30"/>
    <mergeCell ref="R32:W32"/>
    <mergeCell ref="R8:W8"/>
    <mergeCell ref="R9:W9"/>
    <mergeCell ref="R11:W11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28"/>
  <sheetViews>
    <sheetView zoomScaleNormal="100" workbookViewId="0">
      <selection activeCell="C7" sqref="C7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48.44140625" style="3" bestFit="1" customWidth="1"/>
    <col min="4" max="4" width="5.109375" style="3" customWidth="1"/>
    <col min="5" max="5" width="10.6640625" style="129" customWidth="1"/>
    <col min="6" max="6" width="12.6640625" style="3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4.6640625" style="3" customWidth="1"/>
    <col min="12" max="12" width="23.6640625" style="51" customWidth="1"/>
    <col min="13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4"/>
    </row>
    <row r="3" spans="1:16">
      <c r="C3" s="94"/>
    </row>
    <row r="4" spans="1:16">
      <c r="B4" s="10" t="s">
        <v>25</v>
      </c>
      <c r="C4" s="10" t="s">
        <v>24</v>
      </c>
      <c r="D4" s="156" t="s">
        <v>13</v>
      </c>
      <c r="E4" s="156"/>
      <c r="F4" s="156"/>
      <c r="G4" s="156" t="s">
        <v>14</v>
      </c>
      <c r="H4" s="156"/>
      <c r="I4" s="156"/>
      <c r="J4" s="156"/>
      <c r="K4" s="156"/>
      <c r="L4" s="156"/>
    </row>
    <row r="5" spans="1:16">
      <c r="B5" s="6"/>
      <c r="C5" s="126"/>
      <c r="D5" s="11" t="s">
        <v>15</v>
      </c>
      <c r="E5" s="130" t="s">
        <v>17</v>
      </c>
      <c r="F5" s="13" t="s">
        <v>17</v>
      </c>
      <c r="G5" s="17" t="s">
        <v>15</v>
      </c>
      <c r="H5" s="17" t="s">
        <v>17</v>
      </c>
      <c r="I5" s="17" t="s">
        <v>18</v>
      </c>
      <c r="J5" s="17" t="s">
        <v>19</v>
      </c>
      <c r="K5" s="12" t="s">
        <v>17</v>
      </c>
      <c r="L5" s="17" t="s">
        <v>20</v>
      </c>
    </row>
    <row r="6" spans="1:16">
      <c r="A6" s="4"/>
      <c r="B6" s="7"/>
      <c r="C6" s="127"/>
      <c r="D6" s="14"/>
      <c r="E6" s="131" t="s">
        <v>16</v>
      </c>
      <c r="F6" s="16" t="s">
        <v>21</v>
      </c>
      <c r="G6" s="18"/>
      <c r="H6" s="18" t="s">
        <v>26</v>
      </c>
      <c r="I6" s="18" t="s">
        <v>27</v>
      </c>
      <c r="J6" s="18" t="s">
        <v>22</v>
      </c>
      <c r="K6" s="15" t="s">
        <v>28</v>
      </c>
      <c r="L6" s="18"/>
    </row>
    <row r="7" spans="1:16" ht="14.4">
      <c r="A7" s="5"/>
      <c r="B7" s="35">
        <v>1</v>
      </c>
      <c r="C7" s="19"/>
      <c r="D7" s="34"/>
      <c r="E7" s="38">
        <v>0</v>
      </c>
      <c r="F7" s="128">
        <f>E7*D7</f>
        <v>0</v>
      </c>
      <c r="G7" s="34"/>
      <c r="H7" s="37">
        <v>0</v>
      </c>
      <c r="I7" s="38">
        <f>H7*G7</f>
        <v>0</v>
      </c>
      <c r="J7" s="39">
        <v>0</v>
      </c>
      <c r="K7" s="57">
        <f>ROUND(I7-(I7*J7),2)</f>
        <v>0</v>
      </c>
      <c r="L7" s="46"/>
      <c r="P7" s="44"/>
    </row>
    <row r="8" spans="1:16" ht="14.4">
      <c r="A8" s="5"/>
      <c r="B8" s="35">
        <v>2</v>
      </c>
      <c r="C8" s="19"/>
      <c r="D8" s="34"/>
      <c r="E8" s="38">
        <v>0</v>
      </c>
      <c r="F8" s="128">
        <f t="shared" ref="F8:F19" si="0">E8*D8</f>
        <v>0</v>
      </c>
      <c r="G8" s="34"/>
      <c r="H8" s="37">
        <v>0</v>
      </c>
      <c r="I8" s="38">
        <f t="shared" ref="I8:I19" si="1">H8*G8</f>
        <v>0</v>
      </c>
      <c r="J8" s="39">
        <v>0</v>
      </c>
      <c r="K8" s="57">
        <f t="shared" ref="K8:K19" si="2">ROUND(I8-(I8*J8),2)</f>
        <v>0</v>
      </c>
      <c r="L8" s="46"/>
      <c r="P8" s="44"/>
    </row>
    <row r="9" spans="1:16" ht="14.4">
      <c r="A9" s="5"/>
      <c r="B9" s="35">
        <v>3</v>
      </c>
      <c r="C9" s="19"/>
      <c r="D9" s="34"/>
      <c r="E9" s="38">
        <v>0</v>
      </c>
      <c r="F9" s="128">
        <f t="shared" si="0"/>
        <v>0</v>
      </c>
      <c r="G9" s="34"/>
      <c r="H9" s="37">
        <v>0</v>
      </c>
      <c r="I9" s="38">
        <f t="shared" si="1"/>
        <v>0</v>
      </c>
      <c r="J9" s="39">
        <v>0</v>
      </c>
      <c r="K9" s="57">
        <f t="shared" si="2"/>
        <v>0</v>
      </c>
      <c r="L9" s="46"/>
      <c r="P9" s="44"/>
    </row>
    <row r="10" spans="1:16" ht="14.4">
      <c r="A10" s="5"/>
      <c r="B10" s="35">
        <v>4</v>
      </c>
      <c r="C10" s="19"/>
      <c r="D10" s="34"/>
      <c r="E10" s="38">
        <v>0</v>
      </c>
      <c r="F10" s="128">
        <f t="shared" si="0"/>
        <v>0</v>
      </c>
      <c r="G10" s="36"/>
      <c r="H10" s="37">
        <v>0</v>
      </c>
      <c r="I10" s="38">
        <f t="shared" si="1"/>
        <v>0</v>
      </c>
      <c r="J10" s="39">
        <v>0</v>
      </c>
      <c r="K10" s="57">
        <f t="shared" si="2"/>
        <v>0</v>
      </c>
      <c r="L10" s="46"/>
      <c r="P10" s="44"/>
    </row>
    <row r="11" spans="1:16" ht="14.4">
      <c r="A11" s="5"/>
      <c r="B11" s="35">
        <v>5</v>
      </c>
      <c r="C11" s="19"/>
      <c r="D11" s="34"/>
      <c r="E11" s="38">
        <v>0</v>
      </c>
      <c r="F11" s="128">
        <f t="shared" si="0"/>
        <v>0</v>
      </c>
      <c r="G11" s="36"/>
      <c r="H11" s="37">
        <v>0</v>
      </c>
      <c r="I11" s="38">
        <f t="shared" si="1"/>
        <v>0</v>
      </c>
      <c r="J11" s="39">
        <v>0</v>
      </c>
      <c r="K11" s="57">
        <f t="shared" si="2"/>
        <v>0</v>
      </c>
      <c r="L11" s="46"/>
      <c r="P11" s="44"/>
    </row>
    <row r="12" spans="1:16" ht="14.4">
      <c r="A12" s="5"/>
      <c r="B12" s="35">
        <v>6</v>
      </c>
      <c r="C12" s="19"/>
      <c r="D12" s="34"/>
      <c r="E12" s="38">
        <v>0</v>
      </c>
      <c r="F12" s="128">
        <f t="shared" si="0"/>
        <v>0</v>
      </c>
      <c r="G12" s="36"/>
      <c r="H12" s="37">
        <v>0</v>
      </c>
      <c r="I12" s="38">
        <f t="shared" si="1"/>
        <v>0</v>
      </c>
      <c r="J12" s="39">
        <v>0</v>
      </c>
      <c r="K12" s="57">
        <f t="shared" si="2"/>
        <v>0</v>
      </c>
      <c r="L12" s="46"/>
      <c r="P12" s="44"/>
    </row>
    <row r="13" spans="1:16" ht="14.4">
      <c r="A13" s="5"/>
      <c r="B13" s="35">
        <v>7</v>
      </c>
      <c r="C13" s="19"/>
      <c r="D13" s="34"/>
      <c r="E13" s="38">
        <v>0</v>
      </c>
      <c r="F13" s="128">
        <f t="shared" si="0"/>
        <v>0</v>
      </c>
      <c r="G13" s="36"/>
      <c r="H13" s="37">
        <v>0</v>
      </c>
      <c r="I13" s="38">
        <f t="shared" si="1"/>
        <v>0</v>
      </c>
      <c r="J13" s="39">
        <v>0</v>
      </c>
      <c r="K13" s="57">
        <f t="shared" si="2"/>
        <v>0</v>
      </c>
      <c r="L13" s="46"/>
      <c r="P13" s="44"/>
    </row>
    <row r="14" spans="1:16" ht="14.4">
      <c r="A14" s="5"/>
      <c r="B14" s="35">
        <v>8</v>
      </c>
      <c r="C14" s="19"/>
      <c r="D14" s="34"/>
      <c r="E14" s="38">
        <v>0</v>
      </c>
      <c r="F14" s="128">
        <f t="shared" si="0"/>
        <v>0</v>
      </c>
      <c r="G14" s="36"/>
      <c r="H14" s="37">
        <v>0</v>
      </c>
      <c r="I14" s="38">
        <f t="shared" si="1"/>
        <v>0</v>
      </c>
      <c r="J14" s="39">
        <v>0</v>
      </c>
      <c r="K14" s="57">
        <f t="shared" si="2"/>
        <v>0</v>
      </c>
      <c r="L14" s="46"/>
      <c r="P14" s="44"/>
    </row>
    <row r="15" spans="1:16" ht="14.4">
      <c r="A15" s="5"/>
      <c r="B15" s="35">
        <v>9</v>
      </c>
      <c r="C15" s="19"/>
      <c r="D15" s="34"/>
      <c r="E15" s="38">
        <v>0</v>
      </c>
      <c r="F15" s="128">
        <f t="shared" si="0"/>
        <v>0</v>
      </c>
      <c r="G15" s="36"/>
      <c r="H15" s="37">
        <v>0</v>
      </c>
      <c r="I15" s="38">
        <f t="shared" si="1"/>
        <v>0</v>
      </c>
      <c r="J15" s="39">
        <v>0</v>
      </c>
      <c r="K15" s="57">
        <f t="shared" si="2"/>
        <v>0</v>
      </c>
      <c r="L15" s="46"/>
      <c r="P15" s="44"/>
    </row>
    <row r="16" spans="1:16" ht="14.4">
      <c r="A16" s="5"/>
      <c r="B16" s="35">
        <v>10</v>
      </c>
      <c r="C16" s="19"/>
      <c r="D16" s="34"/>
      <c r="E16" s="38">
        <v>0</v>
      </c>
      <c r="F16" s="128">
        <f t="shared" si="0"/>
        <v>0</v>
      </c>
      <c r="G16" s="36"/>
      <c r="H16" s="37">
        <v>0</v>
      </c>
      <c r="I16" s="38">
        <f t="shared" si="1"/>
        <v>0</v>
      </c>
      <c r="J16" s="39">
        <v>0</v>
      </c>
      <c r="K16" s="57">
        <f t="shared" si="2"/>
        <v>0</v>
      </c>
      <c r="L16" s="46"/>
      <c r="P16" s="44"/>
    </row>
    <row r="17" spans="1:16" ht="14.4">
      <c r="A17" s="5"/>
      <c r="B17" s="35">
        <v>11</v>
      </c>
      <c r="C17" s="19"/>
      <c r="D17" s="34"/>
      <c r="E17" s="38">
        <v>0</v>
      </c>
      <c r="F17" s="128">
        <f t="shared" si="0"/>
        <v>0</v>
      </c>
      <c r="G17" s="36"/>
      <c r="H17" s="37">
        <v>0</v>
      </c>
      <c r="I17" s="38">
        <f t="shared" si="1"/>
        <v>0</v>
      </c>
      <c r="J17" s="39">
        <v>0</v>
      </c>
      <c r="K17" s="57">
        <f t="shared" si="2"/>
        <v>0</v>
      </c>
      <c r="L17" s="46"/>
      <c r="P17" s="44"/>
    </row>
    <row r="18" spans="1:16" ht="14.4">
      <c r="A18" s="5"/>
      <c r="B18" s="35">
        <v>12</v>
      </c>
      <c r="C18" s="19"/>
      <c r="D18" s="34"/>
      <c r="E18" s="38">
        <v>0</v>
      </c>
      <c r="F18" s="128">
        <f t="shared" si="0"/>
        <v>0</v>
      </c>
      <c r="G18" s="36"/>
      <c r="H18" s="37">
        <v>0</v>
      </c>
      <c r="I18" s="38">
        <f t="shared" si="1"/>
        <v>0</v>
      </c>
      <c r="J18" s="39">
        <v>0</v>
      </c>
      <c r="K18" s="57">
        <f t="shared" si="2"/>
        <v>0</v>
      </c>
      <c r="L18" s="46"/>
      <c r="P18" s="44"/>
    </row>
    <row r="19" spans="1:16" ht="14.4">
      <c r="A19" s="5"/>
      <c r="B19" s="35">
        <v>13</v>
      </c>
      <c r="C19" s="19"/>
      <c r="D19" s="34"/>
      <c r="E19" s="38">
        <v>0</v>
      </c>
      <c r="F19" s="128">
        <f t="shared" si="0"/>
        <v>0</v>
      </c>
      <c r="G19" s="36"/>
      <c r="H19" s="37">
        <v>0</v>
      </c>
      <c r="I19" s="38">
        <f t="shared" si="1"/>
        <v>0</v>
      </c>
      <c r="J19" s="39">
        <v>0</v>
      </c>
      <c r="K19" s="57">
        <f t="shared" si="2"/>
        <v>0</v>
      </c>
      <c r="L19" s="46"/>
      <c r="P19" s="44"/>
    </row>
    <row r="20" spans="1:16">
      <c r="B20" s="20"/>
      <c r="C20" s="23"/>
      <c r="D20" s="24"/>
      <c r="E20" s="132"/>
      <c r="F20" s="25"/>
      <c r="G20" s="26"/>
      <c r="H20" s="23"/>
      <c r="I20" s="23"/>
      <c r="J20" s="23"/>
      <c r="K20" s="24"/>
      <c r="L20" s="47"/>
    </row>
    <row r="21" spans="1:16">
      <c r="B21" s="21"/>
      <c r="C21" s="27"/>
      <c r="D21" s="165" t="s">
        <v>37</v>
      </c>
      <c r="E21" s="165"/>
      <c r="F21" s="125">
        <f>SUM(F7:F19)</f>
        <v>0</v>
      </c>
      <c r="G21" s="40" t="s">
        <v>23</v>
      </c>
      <c r="H21" s="41"/>
      <c r="I21" s="41"/>
      <c r="J21" s="42"/>
      <c r="K21" s="43">
        <f>SUM(K7:K20)</f>
        <v>0</v>
      </c>
      <c r="L21" s="48"/>
    </row>
    <row r="22" spans="1:16">
      <c r="B22" s="22"/>
      <c r="C22" s="28"/>
      <c r="D22" s="29"/>
      <c r="E22" s="133"/>
      <c r="F22" s="30"/>
      <c r="G22" s="7"/>
      <c r="H22" s="28"/>
      <c r="I22" s="31"/>
      <c r="J22" s="32"/>
      <c r="K22" s="33"/>
      <c r="L22" s="49"/>
    </row>
    <row r="23" spans="1:16">
      <c r="F23" s="2"/>
      <c r="G23" s="4"/>
      <c r="H23" s="4"/>
      <c r="I23" s="4"/>
      <c r="J23" s="8"/>
      <c r="K23" s="9"/>
      <c r="L23" s="50"/>
    </row>
    <row r="24" spans="1:16">
      <c r="F24" s="2"/>
      <c r="G24" s="4"/>
      <c r="H24" s="4"/>
      <c r="I24" s="4"/>
      <c r="J24" s="8"/>
      <c r="K24" s="9">
        <v>600000</v>
      </c>
      <c r="L24" s="50"/>
    </row>
    <row r="25" spans="1:16" ht="12.75" customHeight="1">
      <c r="K25" s="45">
        <f>+K21-K24</f>
        <v>-600000</v>
      </c>
    </row>
    <row r="28" spans="1:16" ht="15">
      <c r="J28" s="159" t="s">
        <v>29</v>
      </c>
      <c r="K28" s="160"/>
      <c r="L28" s="52">
        <f>'Daños Edificio'!P37</f>
        <v>1325302.9999999977</v>
      </c>
    </row>
    <row r="29" spans="1:16" ht="15">
      <c r="J29" s="161" t="s">
        <v>30</v>
      </c>
      <c r="K29" s="162"/>
      <c r="L29" s="53">
        <f>K21</f>
        <v>0</v>
      </c>
    </row>
    <row r="30" spans="1:16" ht="15.6">
      <c r="J30" s="163" t="s">
        <v>31</v>
      </c>
      <c r="K30" s="164"/>
      <c r="L30" s="54">
        <f>SUM(L28:L29)</f>
        <v>1325302.9999999977</v>
      </c>
    </row>
    <row r="32" spans="1:16" ht="15.6">
      <c r="J32" s="157" t="s">
        <v>32</v>
      </c>
      <c r="K32" s="157"/>
      <c r="L32" s="55">
        <f>+L30/J33</f>
        <v>42.866425763915224</v>
      </c>
    </row>
    <row r="33" spans="10:11">
      <c r="J33" s="158">
        <v>30917.040000000001</v>
      </c>
      <c r="K33" s="158"/>
    </row>
    <row r="228" ht="12.6" customHeight="1"/>
  </sheetData>
  <mergeCells count="8">
    <mergeCell ref="D4:F4"/>
    <mergeCell ref="G4:L4"/>
    <mergeCell ref="J32:K32"/>
    <mergeCell ref="J33:K33"/>
    <mergeCell ref="J28:K28"/>
    <mergeCell ref="J29:K29"/>
    <mergeCell ref="J30:K30"/>
    <mergeCell ref="D21:E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2023-06-14T14:51:54Z</dcterms:modified>
</cp:coreProperties>
</file>