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65/"/>
    </mc:Choice>
  </mc:AlternateContent>
  <xr:revisionPtr revIDLastSave="340" documentId="8_{052E192E-D8C4-43FB-97D7-EC1367C4977C}" xr6:coauthVersionLast="47" xr6:coauthVersionMax="47" xr10:uidLastSave="{4C332DD2-2542-4F7F-8017-9BBF6E32FB15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3" l="1"/>
  <c r="F33" i="3" s="1"/>
  <c r="I71" i="1"/>
  <c r="I70" i="1"/>
  <c r="I69" i="1"/>
  <c r="I68" i="1"/>
  <c r="I5" i="3"/>
  <c r="I9" i="3"/>
  <c r="K9" i="3" s="1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17" i="3"/>
  <c r="I18" i="3"/>
  <c r="I19" i="3"/>
  <c r="I20" i="3"/>
  <c r="I21" i="3"/>
  <c r="F10" i="3"/>
  <c r="F7" i="3"/>
  <c r="F8" i="3"/>
  <c r="F11" i="3"/>
  <c r="F12" i="3"/>
  <c r="F13" i="3"/>
  <c r="F14" i="3"/>
  <c r="F5" i="3"/>
  <c r="F6" i="3"/>
  <c r="N7" i="1"/>
  <c r="N8" i="1"/>
  <c r="N9" i="1"/>
  <c r="N11" i="1"/>
  <c r="N12" i="1"/>
  <c r="N13" i="1"/>
  <c r="N14" i="1"/>
  <c r="N15" i="1"/>
  <c r="N16" i="1"/>
  <c r="N17" i="1"/>
  <c r="N19" i="1"/>
  <c r="N20" i="1"/>
  <c r="N22" i="1"/>
  <c r="N23" i="1"/>
  <c r="N24" i="1"/>
  <c r="I6" i="3"/>
  <c r="I7" i="3"/>
  <c r="I8" i="3"/>
  <c r="F15" i="3" l="1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K6" i="3"/>
  <c r="K8" i="3"/>
  <c r="K17" i="3"/>
  <c r="K18" i="3"/>
  <c r="K19" i="3"/>
  <c r="K20" i="3"/>
  <c r="K21" i="3"/>
  <c r="I22" i="3"/>
  <c r="K22" i="3" s="1"/>
  <c r="I23" i="3"/>
  <c r="K23" i="3" s="1"/>
  <c r="I24" i="3"/>
  <c r="K24" i="3" s="1"/>
  <c r="I25" i="3"/>
  <c r="K25" i="3" s="1"/>
  <c r="I26" i="3"/>
  <c r="K26" i="3" s="1"/>
  <c r="K7" i="3"/>
  <c r="I7" i="1"/>
  <c r="I8" i="1"/>
  <c r="I9" i="1"/>
  <c r="I11" i="1"/>
  <c r="F29" i="3"/>
  <c r="F30" i="3"/>
  <c r="F31" i="3"/>
  <c r="K27" i="3"/>
  <c r="I28" i="3"/>
  <c r="K28" i="3" s="1"/>
  <c r="I29" i="3"/>
  <c r="K29" i="3" s="1"/>
  <c r="I30" i="3"/>
  <c r="K30" i="3" s="1"/>
  <c r="I31" i="3"/>
  <c r="K31" i="3" s="1"/>
  <c r="P24" i="1"/>
  <c r="N25" i="1"/>
  <c r="P25" i="1" s="1"/>
  <c r="I23" i="1" l="1"/>
  <c r="P23" i="1"/>
  <c r="P8" i="1" l="1"/>
  <c r="P9" i="1"/>
  <c r="P7" i="1"/>
  <c r="P11" i="1"/>
  <c r="P12" i="1"/>
  <c r="P13" i="1"/>
  <c r="P14" i="1"/>
  <c r="P15" i="1"/>
  <c r="P16" i="1"/>
  <c r="I12" i="1"/>
  <c r="I13" i="1"/>
  <c r="I14" i="1"/>
  <c r="I15" i="1"/>
  <c r="I16" i="1"/>
  <c r="I17" i="1"/>
  <c r="P17" i="1"/>
  <c r="I19" i="1"/>
  <c r="P19" i="1"/>
  <c r="I20" i="1"/>
  <c r="P20" i="1"/>
  <c r="P57" i="1" s="1"/>
  <c r="I22" i="1"/>
  <c r="P22" i="1"/>
  <c r="I24" i="1"/>
  <c r="I25" i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7" i="1" l="1"/>
  <c r="I58" i="1" s="1"/>
  <c r="P58" i="1" l="1"/>
  <c r="P59" i="1" s="1"/>
  <c r="I59" i="1"/>
  <c r="K5" i="3"/>
  <c r="I60" i="1" l="1"/>
  <c r="I61" i="1" s="1"/>
  <c r="F36" i="3" s="1"/>
  <c r="P60" i="1"/>
  <c r="P61" i="1" s="1"/>
  <c r="L36" i="3" s="1"/>
  <c r="F37" i="3"/>
  <c r="K33" i="3"/>
  <c r="L37" i="3" s="1"/>
  <c r="F38" i="3" l="1"/>
  <c r="L38" i="3"/>
  <c r="H37" i="3" l="1"/>
</calcChain>
</file>

<file path=xl/sharedStrings.xml><?xml version="1.0" encoding="utf-8"?>
<sst xmlns="http://schemas.openxmlformats.org/spreadsheetml/2006/main" count="202" uniqueCount="115">
  <si>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</si>
  <si>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</si>
  <si>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</si>
  <si>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</si>
  <si>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</si>
  <si>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</si>
  <si>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</si>
  <si>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</si>
  <si>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</si>
  <si>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</si>
  <si>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</si>
  <si>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</si>
  <si>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</si>
  <si>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</si>
  <si>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</si>
  <si>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</si>
  <si>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</si>
  <si>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</si>
  <si>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</si>
  <si>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</si>
  <si>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</si>
  <si>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</si>
  <si>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</si>
  <si>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</si>
  <si>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</si>
  <si>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</si>
  <si>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</si>
  <si>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</si>
  <si>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</si>
  <si>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</si>
  <si>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</si>
  <si>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</si>
  <si>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</si>
  <si>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</si>
  <si>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</si>
  <si>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</si>
  <si>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</si>
  <si>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</si>
  <si>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</si>
  <si>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</si>
  <si>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Edificio</t>
  </si>
  <si>
    <t>Sr. Pedro Menendez González</t>
  </si>
  <si>
    <t>Luis Matte Larraín N°9942, Las Condes</t>
  </si>
  <si>
    <t>Reparacion de Muros</t>
  </si>
  <si>
    <r>
      <t xml:space="preserve">Cama 1,5 plazas </t>
    </r>
    <r>
      <rPr>
        <i/>
        <sz val="10"/>
        <rFont val="Neuzeit Grotesk"/>
      </rPr>
      <t>(Pieza de Servicio)</t>
    </r>
  </si>
  <si>
    <t>Refrigerador Bosch</t>
  </si>
  <si>
    <t>Lavadora Bosch Serie 4</t>
  </si>
  <si>
    <t>Lavavajillas Fensa Computer 9300</t>
  </si>
  <si>
    <t>Aspiradora Thomas</t>
  </si>
  <si>
    <t>Televisor  Sony</t>
  </si>
  <si>
    <t>Ropa de cama</t>
  </si>
  <si>
    <t>Colchón 1,5 plazas</t>
  </si>
  <si>
    <t>Closet dormitorio de servicio</t>
  </si>
  <si>
    <t>Calefactor oleoelectrico Ursus Trottersomela 2000Watt</t>
  </si>
  <si>
    <t>No Validado en Inspección</t>
  </si>
  <si>
    <t>Estufa infraroja con ventilador PFH 1500 Watt</t>
  </si>
  <si>
    <t>Presupuesto por Obras reparación en patio posterior, pasillo, muros antejardín, habitación, loggia y cocina</t>
  </si>
  <si>
    <t xml:space="preserve">Impermeabilización exterior (tratamiento humedad en la
base del muro) </t>
  </si>
  <si>
    <t>gl</t>
  </si>
  <si>
    <t>Prov y aplicación de esmalte al agua (muros interiores)</t>
  </si>
  <si>
    <t>Prov y aplicación de esmalte al agua (muros exteriores)</t>
  </si>
  <si>
    <t>Reparacion Dormitorio de Servicio</t>
  </si>
  <si>
    <t>Reitiro de material afectado(alfombra, puerta, marco de puerta, guardapolvos)</t>
  </si>
  <si>
    <t>m2</t>
  </si>
  <si>
    <t>Prov e instalación de cubrepiso</t>
  </si>
  <si>
    <t>Prov e instalación Cuarto rodón</t>
  </si>
  <si>
    <t xml:space="preserve">Prov y aplicación de pintura cuarto rodón </t>
  </si>
  <si>
    <t>Prov e intalación de puerta placarol</t>
  </si>
  <si>
    <t>prov y aplicación de pintura puerta</t>
  </si>
  <si>
    <t>Otros</t>
  </si>
  <si>
    <t>Materiales menores</t>
  </si>
  <si>
    <t>Valor por despacho de materiales</t>
  </si>
  <si>
    <t>Retiro de Escombros</t>
  </si>
  <si>
    <t>Aseo y Limpieza</t>
  </si>
  <si>
    <t>ml</t>
  </si>
  <si>
    <t>G.G. Utilidades 30%</t>
  </si>
  <si>
    <t>Total no coincide con el total reclamado en presupuesto</t>
  </si>
  <si>
    <t>Constatado pero no reclamado por el cliente</t>
  </si>
  <si>
    <t>Cliente reclama contenido de mejor calidad y mejores condiciones, se ajusta de acuerdo a la vida util y antigüedad</t>
  </si>
  <si>
    <t>https://www.facebook.com/photo/?fbid=1965694797240531&amp;set=pcb.8792722590782850</t>
  </si>
  <si>
    <t>https://www.mercadolibre.cl/oferta--lavavajillas-fensa-sin-uso/up/MLCU3078869285#polycard_client=search-nordic&amp;searchVariation=MLCU3078869285&amp;position=5&amp;search_layout=stack&amp;type=product&amp;tracking_id=bfd0f0e1-6edf-4ac2-9160-0bfbfa8ae32d&amp;wid=MLC2860937330&amp;sid=search</t>
  </si>
  <si>
    <t>https://articulo.mercadolibre.cl/MLC-2659297214-lavadora-bosch-serie-4-vario-perfect-7-kilos-_JM#polycard_client=search-nordic&amp;position=3&amp;search_layout=stack&amp;type=item&amp;tracking_id=ffc34a26-25fd-4236-a3c4-789a53905c6b&amp;wid=MLC2659297214&amp;sid=search</t>
  </si>
  <si>
    <t>https://www.falabella.com/falabella-cl/product/16835257/Aspiradora-Th-2230-2200-W-Thomas/16835257?kid=shopp179fc&amp;gad_source=1&amp;gad_campaignid=18788054297&amp;gbraid=0AAAAADnr5ngKqebqPy8eiXiN1AdF92itN&amp;gclid=Cj0KCQjw5ubABhDIARIsAHMighYmDAH5ctEk8It2xJX8ircii_tzWxfNuhCi7tfU3AUQe6hbx52JotcaAjB2EALw_wcB&amp;gclsrc=aw.ds</t>
  </si>
  <si>
    <t>https://articulo.mercadolibre.cl/MLC-2164813826-base-para-mueble-de-cocina-_JM?searchVariation=179436464494#polycard_client=search-nordic&amp;searchVariation=179436464494&amp;position=36&amp;search_layout=grid&amp;type=item&amp;tracking_id=59f3bc69-60ad-4bbf-aa64-faf9779b9b12</t>
  </si>
  <si>
    <t>https://sodimac.falabella.com/sodimac-cl/product/122029040/Closet-3-Puerta(s)-2-Cajon(es)-3-Repisa(s)-83x183x47-cm-Nogal/122029047?kid=shopp173fc&amp;gad_source=1&amp;gad_campaignid=18788100704&amp;gbraid=0AAAAADnr5nj5afOzCrrpQmTGgVozdADLP&amp;gclid=Cj0KCQjw5ubABhDIARIsAHMighZ9H19wXfSkoAdD0jNoaRId1MHQG6Ozxqnt2BUikOOSTMjfTyM7KLAaAmfpEALw_wcB&amp;gclsrc=aw.ds</t>
  </si>
  <si>
    <t>https://www.yapo.cl/electronica-audio-video-foto-tv-dvd/televisor-sony-trinitron/27841579</t>
  </si>
  <si>
    <t>Constatado pero no reclamado por el cliente, Se considera valor gl</t>
  </si>
  <si>
    <t>Acorde al Mercado Actual</t>
  </si>
  <si>
    <t>https://www.sodimac.cl/sodimac-cl/articulo/124101453/Cubrepiso-4x1-m-Briquet-Gris-4-m2/124101455?kid=goosho_373422&amp;shop=googleShopping&amp;gad_source=1&amp;gad_campaignid=21443054374&amp;gbraid=0AAAAADRw8zsVTeA2coRo_iEIEp11xg821&amp;gclid=Cj0KCQjw5ubABhDIARIsAHMighZPCd6DTXX7SxQ6xV7GIP56ITB0RrehmeUqZAR8Uee0jSDPxN6m3XsaApA2EALw_wcB</t>
  </si>
  <si>
    <t>https://www.easy.cl/moldura-1-4-rodon-pino-cr1-13x13-mm-3-m-193302/p?idsku=2885&amp;gad_source=1&amp;gad_campaignid=22447950930&amp;gbraid=0AAAAAD3X5jfmZAx8tC22DOw6sVa2q3joG&amp;gclid=Cj0KCQjw5ubABhDIARIsAHMighY-kI5m4KX3NZe-jCHKroUx0OgAb2u2tMXNIDOdx7sA0DfRzVeaQekaAnbWEALw_wcB&amp;gclsrc=aw.ds</t>
  </si>
  <si>
    <t>https://www.sodimac.cl/sodimac-cl/articulo/110325926/Puerta-Terciado-precolgada-Dual/110295617?kid=goosho_373421&amp;shop=googleShopping&amp;gad_source=1&amp;gad_campaignid=21460629110&amp;gbraid=0AAAAADRw8zs4WiiovgACwVQAE6y3IQE-Q&amp;gclid=Cj0KCQjw5ubABhDIARIsAHMighYhBNSQTijqS2mYm2nb1MBdsfwhz5fYekvtEEy_Q9H32K06s1l-OXgaAnUTEALw_wcB</t>
  </si>
  <si>
    <t>Se considera en Ítem Contenidos</t>
  </si>
  <si>
    <t>Nuevo Mueble Logia</t>
  </si>
  <si>
    <t>Acorde a los Trabajos</t>
  </si>
  <si>
    <t>Ajuste Acorde al valor de mercado actual</t>
  </si>
  <si>
    <t>No corresponde, gasto se considera en Gastos Generales</t>
  </si>
  <si>
    <t>Acorde a los Materiales a Considerar</t>
  </si>
  <si>
    <t>Acorde al retiro de escombros</t>
  </si>
  <si>
    <t>1.1</t>
  </si>
  <si>
    <t>1.2</t>
  </si>
  <si>
    <t>1.3</t>
  </si>
  <si>
    <t>2.1</t>
  </si>
  <si>
    <t>2.2</t>
  </si>
  <si>
    <t>2.3</t>
  </si>
  <si>
    <t>2.4</t>
  </si>
  <si>
    <t>2.5</t>
  </si>
  <si>
    <t>2.6</t>
  </si>
  <si>
    <t>2.7</t>
  </si>
  <si>
    <t>3.1</t>
  </si>
  <si>
    <t>3.2</t>
  </si>
  <si>
    <t>4.1</t>
  </si>
  <si>
    <r>
      <t xml:space="preserve">Mueble de cocina </t>
    </r>
    <r>
      <rPr>
        <i/>
        <sz val="10"/>
        <rFont val="Neuzeit Grotesk"/>
      </rPr>
      <t>(se considera 30% de G.G y 19% IVA, según presupuesto)</t>
    </r>
  </si>
  <si>
    <t>Cliente reclama contenido de mejor calidad y mejores condiciones, se cosnidera valor de acuerdo a lo visible en informe de ITO.</t>
  </si>
  <si>
    <t>https://boxsolution.cl/BOXSOLUTION/producto/cama-de-madera-lanin-15-plaza/?gad_source=1&amp;gad_campaignid=22154080028&amp;gbraid=0AAAAApHG4Ti20zljJtpCDioeb8lcqe8kW&amp;gclid=Cj0KCQjw5ubABhDIARIsAHMighZHo6te1Y3wIIpohYGrfMpDc5E7GqKAN_5xxd_yVkn0_ef1lIuXZQcaAgDFEALw_wcB</t>
  </si>
  <si>
    <t>https://www.falabella.com/falabella-cl/product/126738583/Colchon-America-1.5-Plazas-Gris-105x190x23-Cm/126738584?kid=shopp2264fa&amp;gad_source=1&amp;gad_campaignid=21511377597&amp;gbraid=0AAAAADnr5nhNqc3FylDBS_AoWN-xf389K&amp;gclid=Cj0KCQjw5ubABhDIARIsAHMighYJWg6WPo7p_pBmdsBjJg7lJu_Rjbmb2xRSgdHikolR371H-6TGNCAaApGhEALw_w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</si>
</sst>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  <font>
      <i/>
      <sz val="10"/>
      <name val="Neuzeit Grotesk"/>
    </font>
    <font>
      <b/>
      <sz val="10"/>
      <color rgb="FFFF0000"/>
      <name val="Neuzeit Grotesk"/>
    </font>
    <font>
      <b/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31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42" fontId="5" fillId="2" borderId="0" xfId="2" applyFont="1" applyFill="1"/>
    <xf numFmtId="0" fontId="18" fillId="2" borderId="1" xfId="0" applyFont="1" applyFill="1" applyBorder="1" applyAlignment="1">
      <alignment horizontal="center" vertical="center" wrapText="1"/>
    </xf>
    <xf numFmtId="3" fontId="18" fillId="0" borderId="0" xfId="0" applyNumberFormat="1" applyFont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0" fontId="26" fillId="2" borderId="15" xfId="0" applyFont="1" applyFill="1" applyBorder="1" applyAlignment="1">
      <alignment horizontal="center" vertical="center" wrapText="1"/>
    </xf>
    <xf numFmtId="0" fontId="26" fillId="0" borderId="15" xfId="0" applyFont="1" applyBorder="1" applyAlignment="1">
      <alignment horizontal="left" vertical="center"/>
    </xf>
    <xf numFmtId="0" fontId="26" fillId="0" borderId="15" xfId="0" applyFont="1" applyBorder="1" applyAlignment="1">
      <alignment horizontal="center" vertical="center"/>
    </xf>
    <xf numFmtId="0" fontId="26" fillId="0" borderId="15" xfId="0" applyFont="1" applyBorder="1" applyAlignment="1">
      <alignment vertical="center"/>
    </xf>
    <xf numFmtId="1" fontId="26" fillId="2" borderId="5" xfId="0" applyNumberFormat="1" applyFont="1" applyFill="1" applyBorder="1" applyAlignment="1">
      <alignment horizontal="center" vertical="center"/>
    </xf>
    <xf numFmtId="42" fontId="26" fillId="0" borderId="5" xfId="2" applyFont="1" applyBorder="1" applyAlignment="1">
      <alignment horizontal="center" vertical="center"/>
    </xf>
    <xf numFmtId="42" fontId="26" fillId="2" borderId="15" xfId="2" applyFont="1" applyFill="1" applyBorder="1" applyAlignment="1">
      <alignment horizontal="center" vertical="center"/>
    </xf>
    <xf numFmtId="42" fontId="26" fillId="2" borderId="15" xfId="2" applyFont="1" applyFill="1" applyBorder="1" applyAlignment="1">
      <alignment horizontal="right" vertical="center"/>
    </xf>
    <xf numFmtId="9" fontId="26" fillId="2" borderId="15" xfId="1" applyFont="1" applyFill="1" applyBorder="1" applyAlignment="1">
      <alignment horizontal="center" vertical="center"/>
    </xf>
    <xf numFmtId="42" fontId="26" fillId="2" borderId="0" xfId="2" applyFont="1" applyFill="1" applyBorder="1" applyAlignment="1">
      <alignment horizontal="center" vertical="center"/>
    </xf>
    <xf numFmtId="0" fontId="21" fillId="2" borderId="0" xfId="0" applyFont="1" applyFill="1" applyAlignment="1">
      <alignment vertical="center"/>
    </xf>
    <xf numFmtId="0" fontId="21" fillId="0" borderId="0" xfId="0" applyFont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2" fontId="19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19" fillId="0" borderId="0" xfId="0" applyNumberFormat="1" applyFont="1" applyAlignment="1">
      <alignment horizontal="center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4" fontId="27" fillId="4" borderId="7" xfId="0" applyNumberFormat="1" applyFont="1" applyFill="1" applyBorder="1" applyAlignment="1">
      <alignment horizontal="left" wrapText="1"/>
    </xf>
    <xf numFmtId="4" fontId="27" fillId="4" borderId="8" xfId="0" applyNumberFormat="1" applyFont="1" applyFill="1" applyBorder="1" applyAlignment="1">
      <alignment horizontal="left" wrapText="1"/>
    </xf>
    <xf numFmtId="4" fontId="27" fillId="4" borderId="9" xfId="0" applyNumberFormat="1" applyFont="1" applyFill="1" applyBorder="1" applyAlignment="1">
      <alignment horizontal="left" wrapText="1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64</xdr:row>
      <xdr:rowOff>0</xdr:rowOff>
    </xdr:from>
    <xdr:to>
      <xdr:col>11</xdr:col>
      <xdr:colOff>1314081</xdr:colOff>
      <xdr:row>96</xdr:row>
      <xdr:rowOff>747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F8DE663-CA35-6D3F-9E3E-08F11B197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13121640"/>
          <a:ext cx="11002911" cy="535379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2</xdr:col>
      <xdr:colOff>3102011</xdr:colOff>
      <xdr:row>64</xdr:row>
      <xdr:rowOff>15240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55526D6-52EA-450F-B7BA-AB067F758D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8930640"/>
          <a:ext cx="3439196" cy="420624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11</xdr:col>
      <xdr:colOff>1298839</xdr:colOff>
      <xdr:row>134</xdr:row>
      <xdr:rowOff>98035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4844935-DA4F-1E9A-7191-CD07429F77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8653760"/>
          <a:ext cx="10993384" cy="630643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135</xdr:row>
      <xdr:rowOff>0</xdr:rowOff>
    </xdr:from>
    <xdr:to>
      <xdr:col>11</xdr:col>
      <xdr:colOff>2152397</xdr:colOff>
      <xdr:row>168</xdr:row>
      <xdr:rowOff>97942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48918DF-7D24-87DF-1843-88E6429F1D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3840" y="24856440"/>
          <a:ext cx="11841227" cy="563958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169</xdr:row>
      <xdr:rowOff>0</xdr:rowOff>
    </xdr:from>
    <xdr:to>
      <xdr:col>11</xdr:col>
      <xdr:colOff>1216912</xdr:colOff>
      <xdr:row>202</xdr:row>
      <xdr:rowOff>57929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98DF8E3-E507-3B7F-B425-6F133C3101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3840" y="30388560"/>
          <a:ext cx="10907647" cy="5582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203</xdr:row>
      <xdr:rowOff>0</xdr:rowOff>
    </xdr:from>
    <xdr:to>
      <xdr:col>11</xdr:col>
      <xdr:colOff>2283861</xdr:colOff>
      <xdr:row>238</xdr:row>
      <xdr:rowOff>132281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3E647EC-92B6-ED04-A461-2C11509793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3840" y="35920680"/>
          <a:ext cx="11974596" cy="599206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240</xdr:row>
      <xdr:rowOff>0</xdr:rowOff>
    </xdr:from>
    <xdr:to>
      <xdr:col>11</xdr:col>
      <xdr:colOff>1163566</xdr:colOff>
      <xdr:row>285</xdr:row>
      <xdr:rowOff>1053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15BBA11E-9001-C6B9-6660-8DEA12C873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3840" y="42115740"/>
          <a:ext cx="10860016" cy="754485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285</xdr:row>
      <xdr:rowOff>0</xdr:rowOff>
    </xdr:from>
    <xdr:to>
      <xdr:col>12</xdr:col>
      <xdr:colOff>605650</xdr:colOff>
      <xdr:row>328</xdr:row>
      <xdr:rowOff>2911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6942EF3A-DDD0-63E8-FD4B-5E36DA91B4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43840" y="49514760"/>
          <a:ext cx="12650965" cy="721143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328</xdr:row>
      <xdr:rowOff>0</xdr:rowOff>
    </xdr:from>
    <xdr:to>
      <xdr:col>11</xdr:col>
      <xdr:colOff>2135249</xdr:colOff>
      <xdr:row>362</xdr:row>
      <xdr:rowOff>54143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2407B0B1-A991-831D-11C1-4A06454C1D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3840" y="56723280"/>
          <a:ext cx="11812649" cy="57539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2"/>
  <sheetViews>
    <sheetView showGridLines="0" topLeftCell="A8" zoomScale="85" zoomScaleNormal="85" workbookViewId="0">
      <selection activeCell="M22" sqref="M22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4.109375" style="34" customWidth="1"/>
    <col min="5" max="5" width="1.109375" style="1" customWidth="1"/>
    <col min="6" max="7" width="12.44140625" style="1" customWidth="1"/>
    <col min="8" max="8" width="14.44140625" style="1" customWidth="1"/>
    <col min="9" max="9" width="18.4414062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30.77734375" style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5" t="s">
        <v>41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200" t="s">
        <v>0</v>
      </c>
      <c r="G3" s="201"/>
      <c r="H3" s="201"/>
      <c r="I3" s="202"/>
      <c r="J3" s="38"/>
      <c r="K3" s="203" t="s">
        <v>1</v>
      </c>
      <c r="L3" s="203"/>
      <c r="M3" s="204"/>
      <c r="N3" s="204"/>
      <c r="O3" s="204"/>
      <c r="P3" s="204"/>
      <c r="Q3" s="39"/>
      <c r="R3" s="36"/>
      <c r="S3" s="35"/>
      <c r="T3" s="35"/>
    </row>
    <row r="4" spans="2:20" ht="13.8">
      <c r="B4" s="72"/>
      <c r="C4" s="73"/>
      <c r="D4" s="74" t="s">
        <v>42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40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43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4" t="s">
        <v>9</v>
      </c>
      <c r="S6" s="35"/>
      <c r="T6" s="164" t="s">
        <v>39</v>
      </c>
    </row>
    <row r="7" spans="2:20" s="125" customFormat="1" ht="27.6">
      <c r="B7" s="126" t="s">
        <v>98</v>
      </c>
      <c r="C7" s="127"/>
      <c r="D7" s="104" t="s">
        <v>57</v>
      </c>
      <c r="E7" s="124"/>
      <c r="F7" s="51">
        <v>1</v>
      </c>
      <c r="G7" s="122" t="s">
        <v>58</v>
      </c>
      <c r="H7" s="53">
        <v>350000</v>
      </c>
      <c r="I7" s="53">
        <f t="shared" ref="I7:I11" si="0">+F7*H7</f>
        <v>350000</v>
      </c>
      <c r="J7" s="50"/>
      <c r="K7" s="51">
        <v>1</v>
      </c>
      <c r="L7" s="122" t="s">
        <v>58</v>
      </c>
      <c r="M7" s="53">
        <v>350000</v>
      </c>
      <c r="N7" s="111">
        <f t="shared" ref="N7:N24" si="1">+K7*M7</f>
        <v>350000</v>
      </c>
      <c r="O7" s="55">
        <v>0</v>
      </c>
      <c r="P7" s="53">
        <f t="shared" ref="P7:P55" si="2">+(-N7*O7)+N7</f>
        <v>350000</v>
      </c>
      <c r="Q7" s="165"/>
      <c r="R7" s="181" t="s">
        <v>87</v>
      </c>
      <c r="S7" s="127"/>
      <c r="T7" s="116"/>
    </row>
    <row r="8" spans="2:20" s="125" customFormat="1" ht="13.8">
      <c r="B8" s="126" t="s">
        <v>99</v>
      </c>
      <c r="C8" s="127"/>
      <c r="D8" s="104" t="s">
        <v>59</v>
      </c>
      <c r="E8" s="124"/>
      <c r="F8" s="51">
        <v>29</v>
      </c>
      <c r="G8" s="122" t="s">
        <v>63</v>
      </c>
      <c r="H8" s="53">
        <v>13000</v>
      </c>
      <c r="I8" s="53">
        <f t="shared" si="0"/>
        <v>377000</v>
      </c>
      <c r="J8" s="50"/>
      <c r="K8" s="51">
        <v>29</v>
      </c>
      <c r="L8" s="122" t="s">
        <v>63</v>
      </c>
      <c r="M8" s="53">
        <v>13000</v>
      </c>
      <c r="N8" s="111">
        <f t="shared" si="1"/>
        <v>377000</v>
      </c>
      <c r="O8" s="55">
        <v>0</v>
      </c>
      <c r="P8" s="53">
        <f t="shared" ref="P8:P9" si="3">+(-N8*O8)+N8</f>
        <v>377000</v>
      </c>
      <c r="Q8" s="165"/>
      <c r="R8" s="181" t="s">
        <v>87</v>
      </c>
      <c r="S8" s="127"/>
      <c r="T8" s="116"/>
    </row>
    <row r="9" spans="2:20" s="125" customFormat="1" ht="13.8">
      <c r="B9" s="126" t="s">
        <v>100</v>
      </c>
      <c r="C9" s="127"/>
      <c r="D9" s="104" t="s">
        <v>60</v>
      </c>
      <c r="E9" s="124"/>
      <c r="F9" s="51">
        <v>98</v>
      </c>
      <c r="G9" s="122" t="s">
        <v>63</v>
      </c>
      <c r="H9" s="53">
        <v>13000</v>
      </c>
      <c r="I9" s="53">
        <f t="shared" si="0"/>
        <v>1274000</v>
      </c>
      <c r="J9" s="50"/>
      <c r="K9" s="51">
        <v>98</v>
      </c>
      <c r="L9" s="122" t="s">
        <v>63</v>
      </c>
      <c r="M9" s="53">
        <v>13000</v>
      </c>
      <c r="N9" s="111">
        <f t="shared" si="1"/>
        <v>1274000</v>
      </c>
      <c r="O9" s="55">
        <v>0</v>
      </c>
      <c r="P9" s="53">
        <f t="shared" si="3"/>
        <v>1274000</v>
      </c>
      <c r="Q9" s="165"/>
      <c r="R9" s="181" t="s">
        <v>87</v>
      </c>
      <c r="S9" s="127"/>
      <c r="T9" s="116"/>
    </row>
    <row r="10" spans="2:20" ht="13.8">
      <c r="B10" s="41">
        <v>2</v>
      </c>
      <c r="C10" s="42"/>
      <c r="D10" s="76" t="s">
        <v>61</v>
      </c>
      <c r="E10" s="43"/>
      <c r="F10" s="44" t="s">
        <v>3</v>
      </c>
      <c r="G10" s="41" t="s">
        <v>4</v>
      </c>
      <c r="H10" s="45" t="s">
        <v>5</v>
      </c>
      <c r="I10" s="46" t="s">
        <v>6</v>
      </c>
      <c r="J10" s="40"/>
      <c r="K10" s="44" t="s">
        <v>3</v>
      </c>
      <c r="L10" s="41" t="s">
        <v>4</v>
      </c>
      <c r="M10" s="45" t="s">
        <v>5</v>
      </c>
      <c r="N10" s="46" t="s">
        <v>6</v>
      </c>
      <c r="O10" s="44" t="s">
        <v>7</v>
      </c>
      <c r="P10" s="48" t="s">
        <v>8</v>
      </c>
      <c r="Q10" s="47"/>
      <c r="R10" s="164" t="s">
        <v>9</v>
      </c>
      <c r="S10" s="35"/>
      <c r="T10" s="164" t="s">
        <v>39</v>
      </c>
    </row>
    <row r="11" spans="2:20" s="125" customFormat="1" ht="27.6">
      <c r="B11" s="126" t="s">
        <v>101</v>
      </c>
      <c r="C11" s="127"/>
      <c r="D11" s="104" t="s">
        <v>62</v>
      </c>
      <c r="E11" s="124"/>
      <c r="F11" s="51">
        <v>1</v>
      </c>
      <c r="G11" s="122" t="s">
        <v>58</v>
      </c>
      <c r="H11" s="53">
        <v>80000</v>
      </c>
      <c r="I11" s="53">
        <f t="shared" si="0"/>
        <v>80000</v>
      </c>
      <c r="J11" s="50"/>
      <c r="K11" s="51">
        <v>1</v>
      </c>
      <c r="L11" s="122" t="s">
        <v>58</v>
      </c>
      <c r="M11" s="53">
        <v>80000</v>
      </c>
      <c r="N11" s="111">
        <f t="shared" si="1"/>
        <v>80000</v>
      </c>
      <c r="O11" s="55">
        <v>0</v>
      </c>
      <c r="P11" s="53">
        <f t="shared" si="2"/>
        <v>80000</v>
      </c>
      <c r="Q11" s="54"/>
      <c r="R11" s="181" t="s">
        <v>93</v>
      </c>
      <c r="S11" s="127"/>
      <c r="T11" s="117"/>
    </row>
    <row r="12" spans="2:20" ht="27.6">
      <c r="B12" s="126" t="s">
        <v>102</v>
      </c>
      <c r="C12" s="35"/>
      <c r="D12" s="98" t="s">
        <v>64</v>
      </c>
      <c r="E12" s="49"/>
      <c r="F12" s="51">
        <v>9</v>
      </c>
      <c r="G12" s="52" t="s">
        <v>63</v>
      </c>
      <c r="H12" s="53">
        <v>45900</v>
      </c>
      <c r="I12" s="53">
        <f t="shared" ref="I12:I55" si="4">+F12*H12</f>
        <v>413100</v>
      </c>
      <c r="J12" s="50"/>
      <c r="K12" s="51">
        <v>9</v>
      </c>
      <c r="L12" s="52" t="s">
        <v>63</v>
      </c>
      <c r="M12" s="196">
        <v>32000</v>
      </c>
      <c r="N12" s="128">
        <f t="shared" si="1"/>
        <v>288000</v>
      </c>
      <c r="O12" s="55">
        <v>0</v>
      </c>
      <c r="P12" s="196">
        <f t="shared" si="2"/>
        <v>288000</v>
      </c>
      <c r="Q12" s="165"/>
      <c r="R12" s="181" t="s">
        <v>94</v>
      </c>
      <c r="S12" s="35"/>
      <c r="T12" s="117" t="s">
        <v>88</v>
      </c>
    </row>
    <row r="13" spans="2:20" ht="13.8">
      <c r="B13" s="126" t="s">
        <v>103</v>
      </c>
      <c r="C13" s="35"/>
      <c r="D13" s="104" t="s">
        <v>65</v>
      </c>
      <c r="E13" s="49"/>
      <c r="F13" s="51">
        <v>12</v>
      </c>
      <c r="G13" s="52" t="s">
        <v>74</v>
      </c>
      <c r="H13" s="53">
        <v>6890</v>
      </c>
      <c r="I13" s="53">
        <f t="shared" si="4"/>
        <v>82680</v>
      </c>
      <c r="J13" s="50"/>
      <c r="K13" s="51">
        <v>12</v>
      </c>
      <c r="L13" s="52" t="s">
        <v>74</v>
      </c>
      <c r="M13" s="53">
        <v>6890</v>
      </c>
      <c r="N13" s="111">
        <f t="shared" si="1"/>
        <v>82680</v>
      </c>
      <c r="O13" s="55">
        <v>0</v>
      </c>
      <c r="P13" s="53">
        <f t="shared" si="2"/>
        <v>82680</v>
      </c>
      <c r="Q13" s="165"/>
      <c r="R13" s="181" t="s">
        <v>93</v>
      </c>
      <c r="S13" s="35"/>
      <c r="T13" s="117" t="s">
        <v>89</v>
      </c>
    </row>
    <row r="14" spans="2:20" ht="27.6">
      <c r="B14" s="126" t="s">
        <v>104</v>
      </c>
      <c r="C14" s="35"/>
      <c r="D14" s="98" t="s">
        <v>66</v>
      </c>
      <c r="E14" s="49"/>
      <c r="F14" s="51">
        <v>1</v>
      </c>
      <c r="G14" s="52" t="s">
        <v>58</v>
      </c>
      <c r="H14" s="53">
        <v>45000</v>
      </c>
      <c r="I14" s="53">
        <f t="shared" si="4"/>
        <v>45000</v>
      </c>
      <c r="J14" s="50"/>
      <c r="K14" s="51">
        <v>1</v>
      </c>
      <c r="L14" s="52" t="s">
        <v>58</v>
      </c>
      <c r="M14" s="196">
        <v>30000</v>
      </c>
      <c r="N14" s="128">
        <f t="shared" si="1"/>
        <v>30000</v>
      </c>
      <c r="O14" s="55">
        <v>0</v>
      </c>
      <c r="P14" s="196">
        <f t="shared" si="2"/>
        <v>30000</v>
      </c>
      <c r="Q14" s="165"/>
      <c r="R14" s="181" t="s">
        <v>94</v>
      </c>
      <c r="S14" s="35"/>
      <c r="T14" s="117"/>
    </row>
    <row r="15" spans="2:20" ht="27.6">
      <c r="B15" s="126" t="s">
        <v>105</v>
      </c>
      <c r="C15" s="35"/>
      <c r="D15" s="98" t="s">
        <v>67</v>
      </c>
      <c r="E15" s="49"/>
      <c r="F15" s="51">
        <v>2</v>
      </c>
      <c r="G15" s="52" t="s">
        <v>4</v>
      </c>
      <c r="H15" s="53">
        <v>220000</v>
      </c>
      <c r="I15" s="53">
        <f t="shared" si="4"/>
        <v>440000</v>
      </c>
      <c r="J15" s="50"/>
      <c r="K15" s="51">
        <v>2</v>
      </c>
      <c r="L15" s="52" t="s">
        <v>4</v>
      </c>
      <c r="M15" s="196">
        <v>130000</v>
      </c>
      <c r="N15" s="128">
        <f t="shared" si="1"/>
        <v>260000</v>
      </c>
      <c r="O15" s="55">
        <v>0</v>
      </c>
      <c r="P15" s="196">
        <f t="shared" si="2"/>
        <v>260000</v>
      </c>
      <c r="Q15" s="165"/>
      <c r="R15" s="181" t="s">
        <v>94</v>
      </c>
      <c r="S15" s="35"/>
      <c r="T15" s="116" t="s">
        <v>90</v>
      </c>
    </row>
    <row r="16" spans="2:20" ht="13.8">
      <c r="B16" s="126" t="s">
        <v>106</v>
      </c>
      <c r="C16" s="35"/>
      <c r="D16" s="107" t="s">
        <v>68</v>
      </c>
      <c r="E16" s="49"/>
      <c r="F16" s="51">
        <v>2</v>
      </c>
      <c r="G16" s="52" t="s">
        <v>4</v>
      </c>
      <c r="H16" s="53">
        <v>25000</v>
      </c>
      <c r="I16" s="53">
        <f t="shared" si="4"/>
        <v>50000</v>
      </c>
      <c r="J16" s="50"/>
      <c r="K16" s="51">
        <v>2</v>
      </c>
      <c r="L16" s="52" t="s">
        <v>4</v>
      </c>
      <c r="M16" s="53">
        <v>25000</v>
      </c>
      <c r="N16" s="111">
        <f t="shared" si="1"/>
        <v>50000</v>
      </c>
      <c r="O16" s="55">
        <v>0</v>
      </c>
      <c r="P16" s="53">
        <f t="shared" si="2"/>
        <v>50000</v>
      </c>
      <c r="Q16" s="165"/>
      <c r="R16" s="181" t="s">
        <v>87</v>
      </c>
      <c r="S16" s="35"/>
      <c r="T16" s="117"/>
    </row>
    <row r="17" spans="2:20" ht="27.6">
      <c r="B17" s="126" t="s">
        <v>107</v>
      </c>
      <c r="C17" s="73"/>
      <c r="D17" s="170" t="s">
        <v>92</v>
      </c>
      <c r="E17" s="108"/>
      <c r="F17" s="197">
        <v>0</v>
      </c>
      <c r="G17" s="198" t="s">
        <v>58</v>
      </c>
      <c r="H17" s="128">
        <v>808739</v>
      </c>
      <c r="I17" s="128">
        <f t="shared" si="4"/>
        <v>0</v>
      </c>
      <c r="J17" s="199"/>
      <c r="K17" s="197">
        <v>0</v>
      </c>
      <c r="L17" s="198" t="s">
        <v>58</v>
      </c>
      <c r="M17" s="128">
        <v>0</v>
      </c>
      <c r="N17" s="128">
        <f t="shared" si="1"/>
        <v>0</v>
      </c>
      <c r="O17" s="113">
        <v>0</v>
      </c>
      <c r="P17" s="128">
        <f t="shared" si="2"/>
        <v>0</v>
      </c>
      <c r="Q17" s="182"/>
      <c r="R17" s="181" t="s">
        <v>91</v>
      </c>
      <c r="S17" s="73"/>
      <c r="T17" s="118"/>
    </row>
    <row r="18" spans="2:20" ht="13.8">
      <c r="B18" s="41">
        <v>3</v>
      </c>
      <c r="C18" s="42"/>
      <c r="D18" s="76" t="s">
        <v>69</v>
      </c>
      <c r="E18" s="43"/>
      <c r="F18" s="44" t="s">
        <v>3</v>
      </c>
      <c r="G18" s="41" t="s">
        <v>4</v>
      </c>
      <c r="H18" s="45" t="s">
        <v>5</v>
      </c>
      <c r="I18" s="46" t="s">
        <v>6</v>
      </c>
      <c r="J18" s="40"/>
      <c r="K18" s="44" t="s">
        <v>3</v>
      </c>
      <c r="L18" s="41" t="s">
        <v>4</v>
      </c>
      <c r="M18" s="45" t="s">
        <v>5</v>
      </c>
      <c r="N18" s="46" t="s">
        <v>6</v>
      </c>
      <c r="O18" s="44" t="s">
        <v>7</v>
      </c>
      <c r="P18" s="48" t="s">
        <v>8</v>
      </c>
      <c r="Q18" s="47"/>
      <c r="R18" s="164" t="s">
        <v>9</v>
      </c>
      <c r="S18" s="35"/>
      <c r="T18" s="164" t="s">
        <v>39</v>
      </c>
    </row>
    <row r="19" spans="2:20" ht="41.4">
      <c r="B19" s="126" t="s">
        <v>108</v>
      </c>
      <c r="C19" s="73"/>
      <c r="D19" s="107" t="s">
        <v>70</v>
      </c>
      <c r="E19" s="108"/>
      <c r="F19" s="109">
        <v>1</v>
      </c>
      <c r="G19" s="110" t="s">
        <v>58</v>
      </c>
      <c r="H19" s="111">
        <v>150000</v>
      </c>
      <c r="I19" s="111">
        <f t="shared" si="4"/>
        <v>150000</v>
      </c>
      <c r="J19" s="112"/>
      <c r="K19" s="197">
        <v>0</v>
      </c>
      <c r="L19" s="198" t="s">
        <v>58</v>
      </c>
      <c r="M19" s="128">
        <v>150000</v>
      </c>
      <c r="N19" s="128">
        <f t="shared" si="1"/>
        <v>0</v>
      </c>
      <c r="O19" s="113">
        <v>0</v>
      </c>
      <c r="P19" s="128">
        <f t="shared" si="2"/>
        <v>0</v>
      </c>
      <c r="Q19" s="182"/>
      <c r="R19" s="181" t="s">
        <v>95</v>
      </c>
      <c r="S19" s="73"/>
      <c r="T19" s="119"/>
    </row>
    <row r="20" spans="2:20" ht="27.6">
      <c r="B20" s="126" t="s">
        <v>109</v>
      </c>
      <c r="C20" s="73"/>
      <c r="D20" s="107" t="s">
        <v>71</v>
      </c>
      <c r="E20" s="108"/>
      <c r="F20" s="109">
        <v>1</v>
      </c>
      <c r="G20" s="110" t="s">
        <v>58</v>
      </c>
      <c r="H20" s="111">
        <v>130000</v>
      </c>
      <c r="I20" s="111">
        <f t="shared" si="4"/>
        <v>130000</v>
      </c>
      <c r="J20" s="112"/>
      <c r="K20" s="109">
        <v>1</v>
      </c>
      <c r="L20" s="110" t="s">
        <v>58</v>
      </c>
      <c r="M20" s="128">
        <v>80000</v>
      </c>
      <c r="N20" s="128">
        <f t="shared" si="1"/>
        <v>80000</v>
      </c>
      <c r="O20" s="113">
        <v>0</v>
      </c>
      <c r="P20" s="128">
        <f t="shared" si="2"/>
        <v>80000</v>
      </c>
      <c r="Q20" s="114"/>
      <c r="R20" s="181" t="s">
        <v>96</v>
      </c>
      <c r="S20" s="73"/>
      <c r="T20" s="118"/>
    </row>
    <row r="21" spans="2:20" ht="13.8">
      <c r="B21" s="41">
        <v>4</v>
      </c>
      <c r="C21" s="42"/>
      <c r="D21" s="76" t="s">
        <v>73</v>
      </c>
      <c r="E21" s="43"/>
      <c r="F21" s="44" t="s">
        <v>3</v>
      </c>
      <c r="G21" s="41" t="s">
        <v>4</v>
      </c>
      <c r="H21" s="45" t="s">
        <v>5</v>
      </c>
      <c r="I21" s="46" t="s">
        <v>6</v>
      </c>
      <c r="J21" s="40"/>
      <c r="K21" s="44" t="s">
        <v>3</v>
      </c>
      <c r="L21" s="41" t="s">
        <v>4</v>
      </c>
      <c r="M21" s="45" t="s">
        <v>5</v>
      </c>
      <c r="N21" s="46" t="s">
        <v>6</v>
      </c>
      <c r="O21" s="44" t="s">
        <v>7</v>
      </c>
      <c r="P21" s="48" t="s">
        <v>8</v>
      </c>
      <c r="Q21" s="47"/>
      <c r="R21" s="164" t="s">
        <v>9</v>
      </c>
      <c r="S21" s="35"/>
      <c r="T21" s="164" t="s">
        <v>39</v>
      </c>
    </row>
    <row r="22" spans="2:20" ht="13.8" customHeight="1">
      <c r="B22" s="126" t="s">
        <v>110</v>
      </c>
      <c r="C22" s="73"/>
      <c r="D22" s="107" t="s">
        <v>72</v>
      </c>
      <c r="E22" s="108"/>
      <c r="F22" s="109">
        <v>1</v>
      </c>
      <c r="G22" s="110" t="s">
        <v>58</v>
      </c>
      <c r="H22" s="111">
        <v>150000</v>
      </c>
      <c r="I22" s="111">
        <f t="shared" si="4"/>
        <v>150000</v>
      </c>
      <c r="J22" s="112"/>
      <c r="K22" s="109">
        <v>1</v>
      </c>
      <c r="L22" s="110" t="s">
        <v>58</v>
      </c>
      <c r="M22" s="128">
        <v>100000</v>
      </c>
      <c r="N22" s="128">
        <f t="shared" si="1"/>
        <v>100000</v>
      </c>
      <c r="O22" s="113">
        <v>0</v>
      </c>
      <c r="P22" s="128">
        <f t="shared" si="2"/>
        <v>100000</v>
      </c>
      <c r="Q22" s="182"/>
      <c r="R22" s="183" t="s">
        <v>97</v>
      </c>
      <c r="S22" s="73"/>
      <c r="T22" s="119"/>
    </row>
    <row r="23" spans="2:20" ht="13.8" hidden="1" customHeight="1">
      <c r="B23" s="126"/>
      <c r="C23" s="73"/>
      <c r="D23" s="107"/>
      <c r="E23" s="108"/>
      <c r="F23" s="109"/>
      <c r="G23" s="110"/>
      <c r="H23" s="111"/>
      <c r="I23" s="111">
        <f t="shared" si="4"/>
        <v>0</v>
      </c>
      <c r="J23" s="112"/>
      <c r="K23" s="109"/>
      <c r="L23" s="110"/>
      <c r="M23" s="128"/>
      <c r="N23" s="111">
        <f t="shared" si="1"/>
        <v>0</v>
      </c>
      <c r="O23" s="113">
        <v>0</v>
      </c>
      <c r="P23" s="111">
        <f t="shared" si="2"/>
        <v>0</v>
      </c>
      <c r="Q23" s="114"/>
      <c r="R23" s="119"/>
      <c r="S23" s="73"/>
      <c r="T23" s="119"/>
    </row>
    <row r="24" spans="2:20" ht="13.8" hidden="1" customHeight="1">
      <c r="B24" s="126"/>
      <c r="C24" s="73"/>
      <c r="D24" s="133"/>
      <c r="E24" s="134"/>
      <c r="F24" s="129"/>
      <c r="G24" s="130"/>
      <c r="H24" s="131"/>
      <c r="I24" s="111">
        <f t="shared" si="4"/>
        <v>0</v>
      </c>
      <c r="J24" s="112"/>
      <c r="K24" s="109"/>
      <c r="L24" s="110"/>
      <c r="M24" s="111"/>
      <c r="N24" s="111">
        <f t="shared" si="1"/>
        <v>0</v>
      </c>
      <c r="O24" s="113">
        <v>0</v>
      </c>
      <c r="P24" s="111">
        <f t="shared" si="2"/>
        <v>0</v>
      </c>
      <c r="Q24" s="132"/>
      <c r="R24" s="166"/>
      <c r="S24" s="73"/>
      <c r="T24" s="119"/>
    </row>
    <row r="25" spans="2:20" ht="13.8" hidden="1" customHeight="1">
      <c r="B25" s="126"/>
      <c r="C25" s="73"/>
      <c r="D25" s="135"/>
      <c r="E25" s="134"/>
      <c r="F25" s="129"/>
      <c r="G25" s="130"/>
      <c r="H25" s="131"/>
      <c r="I25" s="111">
        <f t="shared" si="4"/>
        <v>0</v>
      </c>
      <c r="J25" s="112"/>
      <c r="K25" s="109"/>
      <c r="L25" s="110"/>
      <c r="M25" s="111"/>
      <c r="N25" s="111">
        <f t="shared" ref="N25" si="5">+K25*M25</f>
        <v>0</v>
      </c>
      <c r="O25" s="113">
        <v>0</v>
      </c>
      <c r="P25" s="111">
        <f t="shared" si="2"/>
        <v>0</v>
      </c>
      <c r="Q25" s="114"/>
      <c r="R25" s="119"/>
      <c r="S25" s="73"/>
      <c r="T25" s="119"/>
    </row>
    <row r="26" spans="2:20" ht="13.8" hidden="1" customHeight="1">
      <c r="B26" s="126"/>
      <c r="C26" s="73"/>
      <c r="D26" s="107"/>
      <c r="E26" s="108"/>
      <c r="F26" s="109"/>
      <c r="G26" s="110"/>
      <c r="H26" s="111"/>
      <c r="I26" s="111">
        <f t="shared" si="4"/>
        <v>0</v>
      </c>
      <c r="J26" s="112"/>
      <c r="K26" s="109"/>
      <c r="L26" s="110"/>
      <c r="M26" s="111"/>
      <c r="N26" s="111">
        <f t="shared" ref="N26:N55" si="6">+K26*M26</f>
        <v>0</v>
      </c>
      <c r="O26" s="113">
        <v>0</v>
      </c>
      <c r="P26" s="111">
        <f t="shared" si="2"/>
        <v>0</v>
      </c>
      <c r="Q26" s="114"/>
      <c r="R26" s="119"/>
      <c r="S26" s="73"/>
      <c r="T26" s="119"/>
    </row>
    <row r="27" spans="2:20" ht="13.8" hidden="1" customHeight="1">
      <c r="B27" s="126"/>
      <c r="C27" s="73"/>
      <c r="D27" s="107"/>
      <c r="E27" s="108"/>
      <c r="F27" s="109"/>
      <c r="G27" s="110"/>
      <c r="H27" s="111"/>
      <c r="I27" s="111">
        <f t="shared" si="4"/>
        <v>0</v>
      </c>
      <c r="J27" s="112"/>
      <c r="K27" s="109"/>
      <c r="L27" s="110"/>
      <c r="M27" s="111"/>
      <c r="N27" s="111">
        <f t="shared" si="6"/>
        <v>0</v>
      </c>
      <c r="O27" s="113">
        <v>0</v>
      </c>
      <c r="P27" s="111">
        <f t="shared" si="2"/>
        <v>0</v>
      </c>
      <c r="Q27" s="114"/>
      <c r="R27" s="119"/>
      <c r="S27" s="73"/>
      <c r="T27" s="119"/>
    </row>
    <row r="28" spans="2:20" ht="13.8" hidden="1" customHeight="1">
      <c r="B28" s="126"/>
      <c r="C28" s="73"/>
      <c r="D28" s="107"/>
      <c r="E28" s="108"/>
      <c r="F28" s="109"/>
      <c r="G28" s="110"/>
      <c r="H28" s="111"/>
      <c r="I28" s="111">
        <f t="shared" si="4"/>
        <v>0</v>
      </c>
      <c r="J28" s="112"/>
      <c r="K28" s="109"/>
      <c r="L28" s="110"/>
      <c r="M28" s="111"/>
      <c r="N28" s="111">
        <f t="shared" si="6"/>
        <v>0</v>
      </c>
      <c r="O28" s="113">
        <v>0</v>
      </c>
      <c r="P28" s="111">
        <f t="shared" si="2"/>
        <v>0</v>
      </c>
      <c r="Q28" s="114"/>
      <c r="R28" s="119"/>
      <c r="S28" s="73"/>
      <c r="T28" s="119"/>
    </row>
    <row r="29" spans="2:20" ht="13.8" hidden="1">
      <c r="B29" s="126"/>
      <c r="C29" s="73"/>
      <c r="D29" s="107"/>
      <c r="E29" s="108"/>
      <c r="F29" s="109"/>
      <c r="G29" s="110"/>
      <c r="H29" s="111"/>
      <c r="I29" s="111">
        <f t="shared" si="4"/>
        <v>0</v>
      </c>
      <c r="J29" s="112"/>
      <c r="K29" s="109"/>
      <c r="L29" s="110"/>
      <c r="M29" s="111"/>
      <c r="N29" s="111">
        <f t="shared" si="6"/>
        <v>0</v>
      </c>
      <c r="O29" s="113">
        <v>0</v>
      </c>
      <c r="P29" s="111">
        <f t="shared" si="2"/>
        <v>0</v>
      </c>
      <c r="Q29" s="114"/>
      <c r="R29" s="118"/>
      <c r="S29" s="73"/>
      <c r="T29" s="118"/>
    </row>
    <row r="30" spans="2:20" ht="13.8" hidden="1">
      <c r="B30" s="126"/>
      <c r="C30" s="73"/>
      <c r="D30" s="107"/>
      <c r="E30" s="108"/>
      <c r="F30" s="109"/>
      <c r="G30" s="110"/>
      <c r="H30" s="111"/>
      <c r="I30" s="111">
        <f t="shared" si="4"/>
        <v>0</v>
      </c>
      <c r="J30" s="112"/>
      <c r="K30" s="109"/>
      <c r="L30" s="110"/>
      <c r="M30" s="111"/>
      <c r="N30" s="111">
        <f t="shared" si="6"/>
        <v>0</v>
      </c>
      <c r="O30" s="113">
        <v>0</v>
      </c>
      <c r="P30" s="111">
        <f t="shared" si="2"/>
        <v>0</v>
      </c>
      <c r="Q30" s="114"/>
      <c r="R30" s="119"/>
      <c r="S30" s="73"/>
      <c r="T30" s="119"/>
    </row>
    <row r="31" spans="2:20" ht="13.8" hidden="1">
      <c r="B31" s="126"/>
      <c r="C31" s="73"/>
      <c r="D31" s="107"/>
      <c r="E31" s="108"/>
      <c r="F31" s="109"/>
      <c r="G31" s="110"/>
      <c r="H31" s="111"/>
      <c r="I31" s="111">
        <f t="shared" si="4"/>
        <v>0</v>
      </c>
      <c r="J31" s="112"/>
      <c r="K31" s="109"/>
      <c r="L31" s="110"/>
      <c r="M31" s="111"/>
      <c r="N31" s="111">
        <f t="shared" si="6"/>
        <v>0</v>
      </c>
      <c r="O31" s="113">
        <v>0</v>
      </c>
      <c r="P31" s="111">
        <f t="shared" si="2"/>
        <v>0</v>
      </c>
      <c r="Q31" s="114"/>
      <c r="R31" s="118"/>
      <c r="S31" s="73"/>
      <c r="T31" s="118"/>
    </row>
    <row r="32" spans="2:20" ht="13.8" hidden="1">
      <c r="B32" s="126"/>
      <c r="C32" s="73"/>
      <c r="D32" s="107"/>
      <c r="E32" s="108"/>
      <c r="F32" s="109"/>
      <c r="G32" s="110"/>
      <c r="H32" s="111"/>
      <c r="I32" s="111">
        <f t="shared" si="4"/>
        <v>0</v>
      </c>
      <c r="J32" s="112"/>
      <c r="K32" s="109"/>
      <c r="L32" s="110"/>
      <c r="M32" s="111"/>
      <c r="N32" s="111">
        <f t="shared" si="6"/>
        <v>0</v>
      </c>
      <c r="O32" s="113">
        <v>0</v>
      </c>
      <c r="P32" s="111">
        <f t="shared" si="2"/>
        <v>0</v>
      </c>
      <c r="Q32" s="114"/>
      <c r="R32" s="119"/>
      <c r="S32" s="73"/>
      <c r="T32" s="119"/>
    </row>
    <row r="33" spans="2:20" ht="13.8" hidden="1">
      <c r="B33" s="126"/>
      <c r="C33" s="73"/>
      <c r="D33" s="107"/>
      <c r="E33" s="108"/>
      <c r="F33" s="109"/>
      <c r="G33" s="110"/>
      <c r="H33" s="111"/>
      <c r="I33" s="111">
        <f t="shared" si="4"/>
        <v>0</v>
      </c>
      <c r="J33" s="112"/>
      <c r="K33" s="109"/>
      <c r="L33" s="110"/>
      <c r="M33" s="111"/>
      <c r="N33" s="111">
        <f t="shared" si="6"/>
        <v>0</v>
      </c>
      <c r="O33" s="113">
        <v>0</v>
      </c>
      <c r="P33" s="111">
        <f t="shared" si="2"/>
        <v>0</v>
      </c>
      <c r="Q33" s="114"/>
      <c r="R33" s="119"/>
      <c r="S33" s="73"/>
      <c r="T33" s="119"/>
    </row>
    <row r="34" spans="2:20" ht="13.8" hidden="1">
      <c r="B34" s="126"/>
      <c r="C34" s="73"/>
      <c r="D34" s="107"/>
      <c r="E34" s="108"/>
      <c r="F34" s="109"/>
      <c r="G34" s="110"/>
      <c r="H34" s="111"/>
      <c r="I34" s="111">
        <f t="shared" si="4"/>
        <v>0</v>
      </c>
      <c r="J34" s="112"/>
      <c r="K34" s="109"/>
      <c r="L34" s="110"/>
      <c r="M34" s="111"/>
      <c r="N34" s="111">
        <f t="shared" si="6"/>
        <v>0</v>
      </c>
      <c r="O34" s="113">
        <v>0</v>
      </c>
      <c r="P34" s="111">
        <f t="shared" si="2"/>
        <v>0</v>
      </c>
      <c r="Q34" s="114"/>
      <c r="R34" s="119"/>
      <c r="S34" s="73"/>
      <c r="T34" s="119"/>
    </row>
    <row r="35" spans="2:20" ht="13.8" hidden="1">
      <c r="B35" s="126"/>
      <c r="C35" s="73"/>
      <c r="D35" s="107"/>
      <c r="E35" s="108"/>
      <c r="F35" s="109"/>
      <c r="G35" s="110"/>
      <c r="H35" s="111"/>
      <c r="I35" s="111">
        <f t="shared" si="4"/>
        <v>0</v>
      </c>
      <c r="J35" s="112"/>
      <c r="K35" s="109"/>
      <c r="L35" s="110"/>
      <c r="M35" s="111"/>
      <c r="N35" s="111">
        <f t="shared" si="6"/>
        <v>0</v>
      </c>
      <c r="O35" s="113">
        <v>0</v>
      </c>
      <c r="P35" s="111">
        <f t="shared" si="2"/>
        <v>0</v>
      </c>
      <c r="Q35" s="114"/>
      <c r="R35" s="119"/>
      <c r="S35" s="73"/>
      <c r="T35" s="119"/>
    </row>
    <row r="36" spans="2:20" ht="13.8" hidden="1">
      <c r="B36" s="126"/>
      <c r="C36" s="35"/>
      <c r="D36" s="98"/>
      <c r="E36" s="49"/>
      <c r="F36" s="51"/>
      <c r="G36" s="52"/>
      <c r="H36" s="53"/>
      <c r="I36" s="53">
        <f t="shared" si="4"/>
        <v>0</v>
      </c>
      <c r="J36" s="50"/>
      <c r="K36" s="51"/>
      <c r="L36" s="52"/>
      <c r="M36" s="53"/>
      <c r="N36" s="53">
        <f t="shared" si="6"/>
        <v>0</v>
      </c>
      <c r="O36" s="55">
        <v>0</v>
      </c>
      <c r="P36" s="53">
        <f t="shared" si="2"/>
        <v>0</v>
      </c>
      <c r="Q36" s="54"/>
      <c r="R36" s="116"/>
      <c r="S36" s="35"/>
      <c r="T36" s="116"/>
    </row>
    <row r="37" spans="2:20" ht="13.8" hidden="1">
      <c r="B37" s="126"/>
      <c r="C37" s="35"/>
      <c r="D37" s="98"/>
      <c r="E37" s="49"/>
      <c r="F37" s="51"/>
      <c r="G37" s="52"/>
      <c r="H37" s="53"/>
      <c r="I37" s="53">
        <f t="shared" si="4"/>
        <v>0</v>
      </c>
      <c r="J37" s="50"/>
      <c r="K37" s="51"/>
      <c r="L37" s="52"/>
      <c r="M37" s="53"/>
      <c r="N37" s="53">
        <f t="shared" si="6"/>
        <v>0</v>
      </c>
      <c r="O37" s="55">
        <v>0</v>
      </c>
      <c r="P37" s="53">
        <f t="shared" si="2"/>
        <v>0</v>
      </c>
      <c r="Q37" s="54"/>
      <c r="R37" s="117"/>
      <c r="S37" s="35"/>
      <c r="T37" s="117"/>
    </row>
    <row r="38" spans="2:20" ht="13.8" hidden="1">
      <c r="B38" s="126"/>
      <c r="C38" s="35"/>
      <c r="D38" s="98"/>
      <c r="E38" s="49"/>
      <c r="F38" s="51"/>
      <c r="G38" s="52"/>
      <c r="H38" s="53"/>
      <c r="I38" s="53">
        <f t="shared" si="4"/>
        <v>0</v>
      </c>
      <c r="J38" s="50"/>
      <c r="K38" s="51"/>
      <c r="L38" s="52"/>
      <c r="M38" s="53"/>
      <c r="N38" s="53">
        <f t="shared" si="6"/>
        <v>0</v>
      </c>
      <c r="O38" s="55">
        <v>0</v>
      </c>
      <c r="P38" s="53">
        <f t="shared" si="2"/>
        <v>0</v>
      </c>
      <c r="Q38" s="54"/>
      <c r="R38" s="116"/>
      <c r="S38" s="35"/>
      <c r="T38" s="116"/>
    </row>
    <row r="39" spans="2:20" ht="13.8" hidden="1">
      <c r="B39" s="126"/>
      <c r="C39" s="35"/>
      <c r="D39" s="98"/>
      <c r="E39" s="49"/>
      <c r="F39" s="51"/>
      <c r="G39" s="52"/>
      <c r="H39" s="53"/>
      <c r="I39" s="53">
        <f t="shared" si="4"/>
        <v>0</v>
      </c>
      <c r="J39" s="50"/>
      <c r="K39" s="51"/>
      <c r="L39" s="52"/>
      <c r="M39" s="53"/>
      <c r="N39" s="53">
        <f t="shared" si="6"/>
        <v>0</v>
      </c>
      <c r="O39" s="55">
        <v>0</v>
      </c>
      <c r="P39" s="53">
        <f t="shared" si="2"/>
        <v>0</v>
      </c>
      <c r="Q39" s="54"/>
      <c r="R39" s="117"/>
      <c r="S39" s="35"/>
      <c r="T39" s="117"/>
    </row>
    <row r="40" spans="2:20" ht="13.8" hidden="1">
      <c r="B40" s="126"/>
      <c r="C40" s="35"/>
      <c r="D40" s="98"/>
      <c r="E40" s="49"/>
      <c r="F40" s="51"/>
      <c r="G40" s="52"/>
      <c r="H40" s="53"/>
      <c r="I40" s="53">
        <f t="shared" si="4"/>
        <v>0</v>
      </c>
      <c r="J40" s="50"/>
      <c r="K40" s="51"/>
      <c r="L40" s="52"/>
      <c r="M40" s="53"/>
      <c r="N40" s="53">
        <f t="shared" si="6"/>
        <v>0</v>
      </c>
      <c r="O40" s="55">
        <v>0</v>
      </c>
      <c r="P40" s="53">
        <f t="shared" si="2"/>
        <v>0</v>
      </c>
      <c r="Q40" s="54"/>
      <c r="R40" s="117"/>
      <c r="S40" s="35"/>
      <c r="T40" s="117"/>
    </row>
    <row r="41" spans="2:20" ht="13.8" hidden="1">
      <c r="B41" s="126"/>
      <c r="C41" s="35"/>
      <c r="D41" s="98"/>
      <c r="E41" s="49"/>
      <c r="F41" s="51"/>
      <c r="G41" s="52"/>
      <c r="H41" s="53"/>
      <c r="I41" s="53">
        <f t="shared" si="4"/>
        <v>0</v>
      </c>
      <c r="J41" s="50"/>
      <c r="K41" s="51"/>
      <c r="L41" s="52"/>
      <c r="M41" s="53"/>
      <c r="N41" s="53">
        <f t="shared" si="6"/>
        <v>0</v>
      </c>
      <c r="O41" s="55">
        <v>0</v>
      </c>
      <c r="P41" s="53">
        <f t="shared" si="2"/>
        <v>0</v>
      </c>
      <c r="Q41" s="54"/>
      <c r="R41" s="117"/>
      <c r="S41" s="35"/>
      <c r="T41" s="117"/>
    </row>
    <row r="42" spans="2:20" ht="13.8" hidden="1">
      <c r="B42" s="126"/>
      <c r="C42" s="35"/>
      <c r="D42" s="98"/>
      <c r="E42" s="49"/>
      <c r="F42" s="51"/>
      <c r="G42" s="52"/>
      <c r="H42" s="53"/>
      <c r="I42" s="53">
        <f t="shared" si="4"/>
        <v>0</v>
      </c>
      <c r="J42" s="50"/>
      <c r="K42" s="51"/>
      <c r="L42" s="52"/>
      <c r="M42" s="53"/>
      <c r="N42" s="53">
        <f t="shared" si="6"/>
        <v>0</v>
      </c>
      <c r="O42" s="55">
        <v>0</v>
      </c>
      <c r="P42" s="53">
        <f t="shared" si="2"/>
        <v>0</v>
      </c>
      <c r="Q42" s="54"/>
      <c r="R42" s="117"/>
      <c r="S42" s="35"/>
      <c r="T42" s="117"/>
    </row>
    <row r="43" spans="2:20" ht="13.8" hidden="1">
      <c r="B43" s="126"/>
      <c r="C43" s="35"/>
      <c r="D43" s="98"/>
      <c r="E43" s="49"/>
      <c r="F43" s="51"/>
      <c r="G43" s="52"/>
      <c r="H43" s="53"/>
      <c r="I43" s="53">
        <f t="shared" si="4"/>
        <v>0</v>
      </c>
      <c r="J43" s="50"/>
      <c r="K43" s="51"/>
      <c r="L43" s="52"/>
      <c r="M43" s="53"/>
      <c r="N43" s="53">
        <f t="shared" si="6"/>
        <v>0</v>
      </c>
      <c r="O43" s="55">
        <v>0</v>
      </c>
      <c r="P43" s="53">
        <f t="shared" si="2"/>
        <v>0</v>
      </c>
      <c r="Q43" s="54"/>
      <c r="R43" s="117"/>
      <c r="S43" s="35"/>
      <c r="T43" s="117"/>
    </row>
    <row r="44" spans="2:20" ht="13.8" hidden="1">
      <c r="B44" s="126"/>
      <c r="C44" s="35"/>
      <c r="D44" s="98"/>
      <c r="E44" s="49"/>
      <c r="F44" s="51"/>
      <c r="G44" s="52"/>
      <c r="H44" s="53"/>
      <c r="I44" s="53">
        <f t="shared" si="4"/>
        <v>0</v>
      </c>
      <c r="J44" s="50"/>
      <c r="K44" s="51"/>
      <c r="L44" s="52"/>
      <c r="M44" s="53"/>
      <c r="N44" s="53">
        <f t="shared" si="6"/>
        <v>0</v>
      </c>
      <c r="O44" s="55">
        <v>0</v>
      </c>
      <c r="P44" s="53">
        <f t="shared" si="2"/>
        <v>0</v>
      </c>
      <c r="Q44" s="54"/>
      <c r="R44" s="117"/>
      <c r="S44" s="35"/>
      <c r="T44" s="117"/>
    </row>
    <row r="45" spans="2:20" ht="13.8" hidden="1">
      <c r="B45" s="126"/>
      <c r="C45" s="35"/>
      <c r="D45" s="104"/>
      <c r="E45" s="49"/>
      <c r="F45" s="51"/>
      <c r="G45" s="52"/>
      <c r="H45" s="53"/>
      <c r="I45" s="53">
        <f t="shared" si="4"/>
        <v>0</v>
      </c>
      <c r="J45" s="50"/>
      <c r="K45" s="51"/>
      <c r="L45" s="52"/>
      <c r="M45" s="53"/>
      <c r="N45" s="53">
        <f t="shared" si="6"/>
        <v>0</v>
      </c>
      <c r="O45" s="55">
        <v>0</v>
      </c>
      <c r="P45" s="53">
        <f t="shared" si="2"/>
        <v>0</v>
      </c>
      <c r="Q45" s="54"/>
      <c r="R45" s="116"/>
      <c r="S45" s="35"/>
      <c r="T45" s="116"/>
    </row>
    <row r="46" spans="2:20" ht="13.8" hidden="1">
      <c r="B46" s="126"/>
      <c r="C46" s="35"/>
      <c r="D46" s="98"/>
      <c r="E46" s="49"/>
      <c r="F46" s="51"/>
      <c r="G46" s="52"/>
      <c r="H46" s="53"/>
      <c r="I46" s="53">
        <f t="shared" si="4"/>
        <v>0</v>
      </c>
      <c r="J46" s="50"/>
      <c r="K46" s="51"/>
      <c r="L46" s="52"/>
      <c r="M46" s="53"/>
      <c r="N46" s="53">
        <f t="shared" si="6"/>
        <v>0</v>
      </c>
      <c r="O46" s="55">
        <v>0</v>
      </c>
      <c r="P46" s="53">
        <f t="shared" si="2"/>
        <v>0</v>
      </c>
      <c r="Q46" s="54"/>
      <c r="R46" s="117"/>
      <c r="S46" s="35"/>
      <c r="T46" s="117"/>
    </row>
    <row r="47" spans="2:20" ht="13.8" hidden="1">
      <c r="B47" s="126"/>
      <c r="C47" s="35"/>
      <c r="D47" s="98"/>
      <c r="E47" s="49"/>
      <c r="F47" s="51"/>
      <c r="G47" s="52"/>
      <c r="H47" s="53"/>
      <c r="I47" s="53">
        <f t="shared" si="4"/>
        <v>0</v>
      </c>
      <c r="J47" s="50"/>
      <c r="K47" s="51"/>
      <c r="L47" s="52"/>
      <c r="M47" s="53"/>
      <c r="N47" s="53">
        <f t="shared" si="6"/>
        <v>0</v>
      </c>
      <c r="O47" s="55">
        <v>0</v>
      </c>
      <c r="P47" s="53">
        <f t="shared" si="2"/>
        <v>0</v>
      </c>
      <c r="Q47" s="54"/>
      <c r="R47" s="117"/>
      <c r="S47" s="35"/>
      <c r="T47" s="117"/>
    </row>
    <row r="48" spans="2:20" ht="13.8" hidden="1">
      <c r="B48" s="126"/>
      <c r="C48" s="35"/>
      <c r="D48" s="98"/>
      <c r="E48" s="49"/>
      <c r="F48" s="51"/>
      <c r="G48" s="52"/>
      <c r="H48" s="53"/>
      <c r="I48" s="53">
        <f t="shared" si="4"/>
        <v>0</v>
      </c>
      <c r="J48" s="50"/>
      <c r="K48" s="51"/>
      <c r="L48" s="52"/>
      <c r="M48" s="53"/>
      <c r="N48" s="53">
        <f t="shared" si="6"/>
        <v>0</v>
      </c>
      <c r="O48" s="55">
        <v>0</v>
      </c>
      <c r="P48" s="53">
        <f t="shared" si="2"/>
        <v>0</v>
      </c>
      <c r="Q48" s="54"/>
      <c r="R48" s="117"/>
      <c r="S48" s="35"/>
      <c r="T48" s="117"/>
    </row>
    <row r="49" spans="2:20" ht="13.8" hidden="1">
      <c r="B49" s="126"/>
      <c r="C49" s="35"/>
      <c r="D49" s="98"/>
      <c r="E49" s="49"/>
      <c r="F49" s="51"/>
      <c r="G49" s="52"/>
      <c r="H49" s="53"/>
      <c r="I49" s="53">
        <f t="shared" si="4"/>
        <v>0</v>
      </c>
      <c r="J49" s="50"/>
      <c r="K49" s="51"/>
      <c r="L49" s="52"/>
      <c r="M49" s="53"/>
      <c r="N49" s="53">
        <f t="shared" si="6"/>
        <v>0</v>
      </c>
      <c r="O49" s="55">
        <v>0</v>
      </c>
      <c r="P49" s="53">
        <f t="shared" si="2"/>
        <v>0</v>
      </c>
      <c r="Q49" s="54"/>
      <c r="R49" s="117"/>
      <c r="S49" s="35"/>
      <c r="T49" s="117"/>
    </row>
    <row r="50" spans="2:20" ht="13.8" hidden="1">
      <c r="B50" s="126"/>
      <c r="C50" s="35"/>
      <c r="D50" s="98"/>
      <c r="E50" s="49"/>
      <c r="F50" s="51"/>
      <c r="G50" s="52"/>
      <c r="H50" s="53"/>
      <c r="I50" s="53">
        <f t="shared" si="4"/>
        <v>0</v>
      </c>
      <c r="J50" s="50"/>
      <c r="K50" s="51"/>
      <c r="L50" s="52"/>
      <c r="M50" s="53"/>
      <c r="N50" s="53">
        <f t="shared" si="6"/>
        <v>0</v>
      </c>
      <c r="O50" s="55">
        <v>0</v>
      </c>
      <c r="P50" s="53">
        <f t="shared" si="2"/>
        <v>0</v>
      </c>
      <c r="Q50" s="54"/>
      <c r="R50" s="117"/>
      <c r="S50" s="35"/>
      <c r="T50" s="117"/>
    </row>
    <row r="51" spans="2:20" ht="13.8" hidden="1">
      <c r="B51" s="126"/>
      <c r="C51" s="35"/>
      <c r="D51" s="98"/>
      <c r="E51" s="49"/>
      <c r="F51" s="51"/>
      <c r="G51" s="52"/>
      <c r="H51" s="53"/>
      <c r="I51" s="53">
        <f t="shared" si="4"/>
        <v>0</v>
      </c>
      <c r="J51" s="50"/>
      <c r="K51" s="51"/>
      <c r="L51" s="52"/>
      <c r="M51" s="53"/>
      <c r="N51" s="53">
        <f t="shared" si="6"/>
        <v>0</v>
      </c>
      <c r="O51" s="55">
        <v>0</v>
      </c>
      <c r="P51" s="53">
        <f t="shared" si="2"/>
        <v>0</v>
      </c>
      <c r="Q51" s="54"/>
      <c r="R51" s="117"/>
      <c r="S51" s="35"/>
      <c r="T51" s="117"/>
    </row>
    <row r="52" spans="2:20" ht="13.8" hidden="1">
      <c r="B52" s="126"/>
      <c r="C52" s="35"/>
      <c r="D52" s="98"/>
      <c r="E52" s="49"/>
      <c r="F52" s="51"/>
      <c r="G52" s="52"/>
      <c r="H52" s="53"/>
      <c r="I52" s="53">
        <f t="shared" si="4"/>
        <v>0</v>
      </c>
      <c r="J52" s="50"/>
      <c r="K52" s="51"/>
      <c r="L52" s="52"/>
      <c r="M52" s="53"/>
      <c r="N52" s="53">
        <f t="shared" si="6"/>
        <v>0</v>
      </c>
      <c r="O52" s="55">
        <v>0</v>
      </c>
      <c r="P52" s="53">
        <f t="shared" si="2"/>
        <v>0</v>
      </c>
      <c r="Q52" s="54"/>
      <c r="R52" s="117"/>
      <c r="S52" s="35"/>
      <c r="T52" s="117"/>
    </row>
    <row r="53" spans="2:20" ht="13.8" hidden="1">
      <c r="B53" s="126"/>
      <c r="C53" s="35"/>
      <c r="D53" s="98"/>
      <c r="E53" s="49"/>
      <c r="F53" s="51"/>
      <c r="G53" s="52"/>
      <c r="H53" s="53"/>
      <c r="I53" s="53">
        <f t="shared" si="4"/>
        <v>0</v>
      </c>
      <c r="J53" s="50"/>
      <c r="K53" s="51"/>
      <c r="L53" s="52"/>
      <c r="M53" s="53"/>
      <c r="N53" s="53">
        <f t="shared" si="6"/>
        <v>0</v>
      </c>
      <c r="O53" s="55">
        <v>0</v>
      </c>
      <c r="P53" s="53">
        <f t="shared" si="2"/>
        <v>0</v>
      </c>
      <c r="Q53" s="54"/>
      <c r="R53" s="116"/>
      <c r="S53" s="35"/>
      <c r="T53" s="116"/>
    </row>
    <row r="54" spans="2:20" ht="13.8" hidden="1">
      <c r="B54" s="126"/>
      <c r="C54" s="35"/>
      <c r="D54" s="98"/>
      <c r="E54" s="49"/>
      <c r="F54" s="51"/>
      <c r="G54" s="52"/>
      <c r="H54" s="53"/>
      <c r="I54" s="53">
        <f t="shared" si="4"/>
        <v>0</v>
      </c>
      <c r="J54" s="50"/>
      <c r="K54" s="51"/>
      <c r="L54" s="52"/>
      <c r="M54" s="53"/>
      <c r="N54" s="53">
        <f t="shared" si="6"/>
        <v>0</v>
      </c>
      <c r="O54" s="55">
        <v>0</v>
      </c>
      <c r="P54" s="53">
        <f t="shared" si="2"/>
        <v>0</v>
      </c>
      <c r="Q54" s="54"/>
      <c r="R54" s="117"/>
      <c r="S54" s="35"/>
      <c r="T54" s="117"/>
    </row>
    <row r="55" spans="2:20" ht="13.8" hidden="1">
      <c r="B55" s="126"/>
      <c r="C55" s="35"/>
      <c r="D55" s="98"/>
      <c r="E55" s="49"/>
      <c r="F55" s="51"/>
      <c r="G55" s="52"/>
      <c r="H55" s="53"/>
      <c r="I55" s="53">
        <f t="shared" si="4"/>
        <v>0</v>
      </c>
      <c r="J55" s="50"/>
      <c r="K55" s="51"/>
      <c r="L55" s="52"/>
      <c r="M55" s="53"/>
      <c r="N55" s="53">
        <f t="shared" si="6"/>
        <v>0</v>
      </c>
      <c r="O55" s="55">
        <v>0</v>
      </c>
      <c r="P55" s="53">
        <f t="shared" si="2"/>
        <v>0</v>
      </c>
      <c r="Q55" s="54"/>
      <c r="R55" s="116"/>
      <c r="S55" s="35"/>
      <c r="T55" s="116"/>
    </row>
    <row r="56" spans="2:20" ht="13.8"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</row>
    <row r="57" spans="2:20" ht="13.2" customHeight="1">
      <c r="B57" s="56"/>
      <c r="C57" s="35"/>
      <c r="D57" s="77"/>
      <c r="E57" s="66"/>
      <c r="F57" s="205" t="s">
        <v>37</v>
      </c>
      <c r="G57" s="206"/>
      <c r="H57" s="206"/>
      <c r="I57" s="78">
        <f>SUM(I7:I56)</f>
        <v>3541780</v>
      </c>
      <c r="J57" s="50"/>
      <c r="K57" s="205" t="s">
        <v>11</v>
      </c>
      <c r="L57" s="206"/>
      <c r="M57" s="206"/>
      <c r="N57" s="206"/>
      <c r="O57" s="206"/>
      <c r="P57" s="79">
        <f>SUM(P7:P56)</f>
        <v>2971680</v>
      </c>
      <c r="Q57" s="57"/>
      <c r="R57" s="167"/>
      <c r="S57" s="35"/>
      <c r="T57" s="35"/>
    </row>
    <row r="58" spans="2:20" ht="13.2" customHeight="1">
      <c r="B58" s="56"/>
      <c r="C58" s="35"/>
      <c r="D58" s="77"/>
      <c r="E58" s="66"/>
      <c r="F58" s="207" t="s">
        <v>75</v>
      </c>
      <c r="G58" s="208"/>
      <c r="H58" s="208"/>
      <c r="I58" s="81">
        <f>I57*0.3</f>
        <v>1062534</v>
      </c>
      <c r="J58" s="50"/>
      <c r="K58" s="105"/>
      <c r="L58" s="106"/>
      <c r="M58" s="209" t="s">
        <v>38</v>
      </c>
      <c r="N58" s="209"/>
      <c r="O58" s="209"/>
      <c r="P58" s="82">
        <f>P57*0.25</f>
        <v>742920</v>
      </c>
      <c r="Q58" s="58"/>
      <c r="R58" s="168"/>
      <c r="S58" s="35"/>
      <c r="T58" s="35"/>
    </row>
    <row r="59" spans="2:20" ht="13.2" customHeight="1">
      <c r="B59" s="56"/>
      <c r="C59" s="35"/>
      <c r="D59" s="80"/>
      <c r="E59" s="80"/>
      <c r="F59" s="210" t="s">
        <v>12</v>
      </c>
      <c r="G59" s="209"/>
      <c r="H59" s="209"/>
      <c r="I59" s="81">
        <f>SUM(I57+I58)</f>
        <v>4604314</v>
      </c>
      <c r="J59" s="50"/>
      <c r="K59" s="210" t="s">
        <v>12</v>
      </c>
      <c r="L59" s="209"/>
      <c r="M59" s="209"/>
      <c r="N59" s="209"/>
      <c r="O59" s="209"/>
      <c r="P59" s="82">
        <f>SUM(P57+P58)</f>
        <v>3714600</v>
      </c>
      <c r="Q59" s="58"/>
      <c r="R59" s="168"/>
      <c r="S59" s="35"/>
      <c r="T59" s="35"/>
    </row>
    <row r="60" spans="2:20" ht="13.2" customHeight="1">
      <c r="B60" s="56"/>
      <c r="C60" s="35"/>
      <c r="D60" s="80"/>
      <c r="E60" s="83"/>
      <c r="F60" s="70"/>
      <c r="G60" s="211" t="s">
        <v>33</v>
      </c>
      <c r="H60" s="211"/>
      <c r="I60" s="84">
        <f>I59*19%</f>
        <v>874819.66</v>
      </c>
      <c r="J60" s="59"/>
      <c r="K60" s="212" t="s">
        <v>34</v>
      </c>
      <c r="L60" s="211"/>
      <c r="M60" s="211"/>
      <c r="N60" s="211"/>
      <c r="O60" s="211"/>
      <c r="P60" s="85">
        <f>P59*19%</f>
        <v>705774</v>
      </c>
      <c r="Q60" s="58"/>
      <c r="R60" s="168"/>
      <c r="S60" s="35"/>
      <c r="T60" s="35"/>
    </row>
    <row r="61" spans="2:20" ht="13.2" customHeight="1">
      <c r="B61" s="56"/>
      <c r="C61" s="35"/>
      <c r="D61" s="35"/>
      <c r="E61" s="86"/>
      <c r="F61" s="68"/>
      <c r="G61" s="213" t="s">
        <v>35</v>
      </c>
      <c r="H61" s="213"/>
      <c r="I61" s="87">
        <f>+I59+I60</f>
        <v>5479133.6600000001</v>
      </c>
      <c r="J61" s="50"/>
      <c r="K61" s="214" t="s">
        <v>13</v>
      </c>
      <c r="L61" s="213"/>
      <c r="M61" s="213"/>
      <c r="N61" s="213"/>
      <c r="O61" s="213"/>
      <c r="P61" s="90">
        <f>SUM(P59:P60)</f>
        <v>4420374</v>
      </c>
      <c r="Q61" s="61"/>
      <c r="R61" s="168"/>
      <c r="S61" s="35"/>
      <c r="T61" s="35"/>
    </row>
    <row r="62" spans="2:20" ht="13.2" customHeight="1">
      <c r="B62" s="56"/>
      <c r="C62" s="35"/>
      <c r="D62" s="80"/>
      <c r="E62" s="88"/>
      <c r="F62" s="68"/>
      <c r="G62" s="69"/>
      <c r="H62" s="69"/>
      <c r="I62" s="89"/>
      <c r="J62" s="50"/>
      <c r="K62" s="68"/>
      <c r="L62" s="69"/>
      <c r="M62" s="69"/>
      <c r="N62" s="69"/>
      <c r="O62" s="69"/>
      <c r="P62" s="60"/>
      <c r="Q62" s="61"/>
      <c r="R62" s="168"/>
      <c r="S62" s="35"/>
      <c r="T62" s="35"/>
    </row>
    <row r="63" spans="2:20" ht="15.6" customHeight="1">
      <c r="B63" s="56"/>
      <c r="C63" s="35"/>
      <c r="D63" s="80"/>
      <c r="E63" s="67"/>
      <c r="F63" s="217" t="s">
        <v>76</v>
      </c>
      <c r="G63" s="218"/>
      <c r="H63" s="218"/>
      <c r="I63" s="219"/>
      <c r="J63" s="50"/>
      <c r="K63" s="215"/>
      <c r="L63" s="216"/>
      <c r="M63" s="216"/>
      <c r="N63" s="216"/>
      <c r="O63" s="216"/>
      <c r="P63" s="62"/>
      <c r="Q63" s="62"/>
      <c r="R63" s="169"/>
      <c r="S63" s="35"/>
      <c r="T63" s="35"/>
    </row>
    <row r="64" spans="2:20" ht="13.2" customHeight="1">
      <c r="B64" s="195"/>
      <c r="C64" s="195"/>
      <c r="D64" s="195"/>
      <c r="E64" s="195"/>
      <c r="F64" s="195"/>
      <c r="G64" s="195"/>
      <c r="H64" s="195"/>
    </row>
    <row r="65" spans="2:9" ht="13.2" customHeight="1">
      <c r="B65" s="195"/>
      <c r="C65" s="195"/>
      <c r="D65" s="194" t="s">
        <v>56</v>
      </c>
      <c r="E65" s="195"/>
      <c r="F65" s="195"/>
      <c r="G65" s="195"/>
      <c r="H65" s="195"/>
      <c r="I65" s="123"/>
    </row>
    <row r="66" spans="2:9">
      <c r="H66" s="180"/>
    </row>
    <row r="67" spans="2:9">
      <c r="H67" s="180"/>
    </row>
    <row r="68" spans="2:9">
      <c r="H68" s="180"/>
      <c r="I68" s="123">
        <f>H17*0.3</f>
        <v>242621.69999999998</v>
      </c>
    </row>
    <row r="69" spans="2:9">
      <c r="H69" s="180"/>
      <c r="I69" s="123">
        <f>H17+I68</f>
        <v>1051360.7</v>
      </c>
    </row>
    <row r="70" spans="2:9">
      <c r="H70" s="180"/>
      <c r="I70" s="123">
        <f>I69*19%</f>
        <v>199758.533</v>
      </c>
    </row>
    <row r="71" spans="2:9">
      <c r="H71" s="180"/>
      <c r="I71" s="123">
        <f>I70+I69</f>
        <v>1251119.233</v>
      </c>
    </row>
    <row r="72" spans="2:9">
      <c r="H72" s="180"/>
    </row>
  </sheetData>
  <mergeCells count="14">
    <mergeCell ref="K63:O63"/>
    <mergeCell ref="F63:I63"/>
    <mergeCell ref="F59:H59"/>
    <mergeCell ref="K59:O59"/>
    <mergeCell ref="G60:H60"/>
    <mergeCell ref="K60:O60"/>
    <mergeCell ref="G61:H61"/>
    <mergeCell ref="K61:O61"/>
    <mergeCell ref="F3:I3"/>
    <mergeCell ref="K3:P3"/>
    <mergeCell ref="F57:H57"/>
    <mergeCell ref="K57:O57"/>
    <mergeCell ref="F58:H58"/>
    <mergeCell ref="M58:O58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4"/>
  <sheetViews>
    <sheetView showGridLines="0" tabSelected="1" topLeftCell="A9" zoomScaleNormal="100" workbookViewId="0">
      <selection activeCell="J36" sqref="J36:L38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5.109375" style="2" bestFit="1" customWidth="1"/>
    <col min="4" max="4" width="5.109375" style="2" customWidth="1"/>
    <col min="5" max="5" width="11.21875" style="94" bestFit="1" customWidth="1"/>
    <col min="6" max="6" width="14.6640625" style="94" bestFit="1" customWidth="1"/>
    <col min="7" max="7" width="6" style="2" customWidth="1"/>
    <col min="8" max="8" width="12.6640625" style="94" customWidth="1"/>
    <col min="9" max="9" width="11.21875" style="2" customWidth="1"/>
    <col min="10" max="10" width="9.109375" style="2" customWidth="1"/>
    <col min="11" max="11" width="11.21875" style="2" customWidth="1"/>
    <col min="12" max="12" width="34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22" t="s">
        <v>14</v>
      </c>
      <c r="E2" s="222"/>
      <c r="F2" s="222"/>
      <c r="G2" s="228" t="s">
        <v>15</v>
      </c>
      <c r="H2" s="229"/>
      <c r="I2" s="229"/>
      <c r="J2" s="229"/>
      <c r="K2" s="229"/>
      <c r="L2" s="229"/>
      <c r="M2" s="230"/>
    </row>
    <row r="3" spans="1:13">
      <c r="B3" s="4"/>
      <c r="C3" s="92" t="s">
        <v>41</v>
      </c>
      <c r="D3" s="9" t="s">
        <v>16</v>
      </c>
      <c r="E3" s="95" t="s">
        <v>18</v>
      </c>
      <c r="F3" s="101" t="s">
        <v>18</v>
      </c>
      <c r="G3" s="13" t="s">
        <v>16</v>
      </c>
      <c r="H3" s="95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3" t="s">
        <v>42</v>
      </c>
      <c r="D4" s="11"/>
      <c r="E4" s="96" t="s">
        <v>17</v>
      </c>
      <c r="F4" s="102" t="s">
        <v>22</v>
      </c>
      <c r="G4" s="14"/>
      <c r="H4" s="96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4" customFormat="1" ht="39.6">
      <c r="A5" s="136"/>
      <c r="B5" s="137">
        <v>1</v>
      </c>
      <c r="C5" s="161" t="s">
        <v>45</v>
      </c>
      <c r="D5" s="173">
        <v>1</v>
      </c>
      <c r="E5" s="174">
        <v>645300</v>
      </c>
      <c r="F5" s="139">
        <f t="shared" ref="F5:F31" si="0">E5*D5</f>
        <v>645300</v>
      </c>
      <c r="G5" s="173">
        <v>1</v>
      </c>
      <c r="H5" s="140">
        <v>55000</v>
      </c>
      <c r="I5" s="139">
        <f t="shared" ref="I5:I31" si="1">H5*G5</f>
        <v>55000</v>
      </c>
      <c r="J5" s="141">
        <v>0</v>
      </c>
      <c r="K5" s="142">
        <f>ROUND(I5-(I5*J5),2)</f>
        <v>55000</v>
      </c>
      <c r="L5" s="145" t="s">
        <v>78</v>
      </c>
      <c r="M5" s="143" t="s">
        <v>79</v>
      </c>
    </row>
    <row r="6" spans="1:13" s="144" customFormat="1" ht="39.6">
      <c r="A6" s="136"/>
      <c r="B6" s="137">
        <v>2</v>
      </c>
      <c r="C6" s="161" t="s">
        <v>46</v>
      </c>
      <c r="D6" s="173">
        <v>1</v>
      </c>
      <c r="E6" s="174">
        <v>426770</v>
      </c>
      <c r="F6" s="139">
        <f t="shared" si="0"/>
        <v>426770</v>
      </c>
      <c r="G6" s="173">
        <v>1</v>
      </c>
      <c r="H6" s="140">
        <v>250000</v>
      </c>
      <c r="I6" s="139">
        <f t="shared" si="1"/>
        <v>250000</v>
      </c>
      <c r="J6" s="141">
        <v>0</v>
      </c>
      <c r="K6" s="142">
        <f t="shared" ref="K6:K31" si="2">ROUND(I6-(I6*J6),2)</f>
        <v>250000</v>
      </c>
      <c r="L6" s="145" t="s">
        <v>78</v>
      </c>
      <c r="M6" s="143" t="s">
        <v>81</v>
      </c>
    </row>
    <row r="7" spans="1:13" s="151" customFormat="1" ht="26.4">
      <c r="A7" s="146"/>
      <c r="B7" s="147">
        <v>3</v>
      </c>
      <c r="C7" s="162" t="s">
        <v>47</v>
      </c>
      <c r="D7" s="173">
        <v>0</v>
      </c>
      <c r="E7" s="175">
        <v>0</v>
      </c>
      <c r="F7" s="139">
        <f t="shared" si="0"/>
        <v>0</v>
      </c>
      <c r="G7" s="173">
        <v>1</v>
      </c>
      <c r="H7" s="140">
        <v>155000</v>
      </c>
      <c r="I7" s="139">
        <f t="shared" si="1"/>
        <v>155000</v>
      </c>
      <c r="J7" s="141">
        <v>0</v>
      </c>
      <c r="K7" s="142">
        <f t="shared" si="2"/>
        <v>155000</v>
      </c>
      <c r="L7" s="145" t="s">
        <v>77</v>
      </c>
      <c r="M7" s="150" t="s">
        <v>80</v>
      </c>
    </row>
    <row r="8" spans="1:13" s="151" customFormat="1" ht="39.6">
      <c r="A8" s="146"/>
      <c r="B8" s="147">
        <v>4</v>
      </c>
      <c r="C8" s="163" t="s">
        <v>48</v>
      </c>
      <c r="D8" s="173">
        <v>1</v>
      </c>
      <c r="E8" s="175">
        <v>84980</v>
      </c>
      <c r="F8" s="139">
        <f t="shared" si="0"/>
        <v>84980</v>
      </c>
      <c r="G8" s="173">
        <v>1</v>
      </c>
      <c r="H8" s="140">
        <v>79990</v>
      </c>
      <c r="I8" s="139">
        <f t="shared" si="1"/>
        <v>79990</v>
      </c>
      <c r="J8" s="141">
        <v>0</v>
      </c>
      <c r="K8" s="142">
        <f t="shared" si="2"/>
        <v>79990</v>
      </c>
      <c r="L8" s="145" t="s">
        <v>78</v>
      </c>
      <c r="M8" s="150" t="s">
        <v>82</v>
      </c>
    </row>
    <row r="9" spans="1:13" s="151" customFormat="1" ht="52.8">
      <c r="A9" s="146"/>
      <c r="B9" s="147">
        <v>5</v>
      </c>
      <c r="C9" s="171" t="s">
        <v>111</v>
      </c>
      <c r="D9" s="173">
        <v>1</v>
      </c>
      <c r="E9" s="175">
        <v>1251119.233</v>
      </c>
      <c r="F9" s="139">
        <f t="shared" si="0"/>
        <v>1251119.233</v>
      </c>
      <c r="G9" s="173">
        <v>1</v>
      </c>
      <c r="H9" s="140">
        <v>110000</v>
      </c>
      <c r="I9" s="139">
        <f t="shared" si="1"/>
        <v>110000</v>
      </c>
      <c r="J9" s="141">
        <v>0</v>
      </c>
      <c r="K9" s="142">
        <f t="shared" si="2"/>
        <v>110000</v>
      </c>
      <c r="L9" s="145" t="s">
        <v>112</v>
      </c>
      <c r="M9" s="150" t="s">
        <v>83</v>
      </c>
    </row>
    <row r="10" spans="1:13" s="151" customFormat="1" ht="26.4">
      <c r="A10" s="146"/>
      <c r="B10" s="147">
        <v>6</v>
      </c>
      <c r="C10" s="163" t="s">
        <v>52</v>
      </c>
      <c r="D10" s="173">
        <v>0</v>
      </c>
      <c r="E10" s="175">
        <v>0</v>
      </c>
      <c r="F10" s="139">
        <f t="shared" si="0"/>
        <v>0</v>
      </c>
      <c r="G10" s="173">
        <v>1</v>
      </c>
      <c r="H10" s="140">
        <v>89990</v>
      </c>
      <c r="I10" s="139">
        <f t="shared" si="1"/>
        <v>89990</v>
      </c>
      <c r="J10" s="141">
        <v>0</v>
      </c>
      <c r="K10" s="142">
        <f t="shared" si="2"/>
        <v>89990</v>
      </c>
      <c r="L10" s="145" t="s">
        <v>77</v>
      </c>
      <c r="M10" s="150" t="s">
        <v>84</v>
      </c>
    </row>
    <row r="11" spans="1:13" s="151" customFormat="1" ht="26.4">
      <c r="A11" s="146"/>
      <c r="B11" s="147">
        <v>7</v>
      </c>
      <c r="C11" s="163" t="s">
        <v>49</v>
      </c>
      <c r="D11" s="173">
        <v>0</v>
      </c>
      <c r="E11" s="175">
        <v>0</v>
      </c>
      <c r="F11" s="139">
        <f t="shared" si="0"/>
        <v>0</v>
      </c>
      <c r="G11" s="173">
        <v>1</v>
      </c>
      <c r="H11" s="140">
        <v>50000</v>
      </c>
      <c r="I11" s="139">
        <f t="shared" si="1"/>
        <v>50000</v>
      </c>
      <c r="J11" s="141">
        <v>0</v>
      </c>
      <c r="K11" s="142">
        <f t="shared" si="2"/>
        <v>50000</v>
      </c>
      <c r="L11" s="145" t="s">
        <v>77</v>
      </c>
      <c r="M11" s="150" t="s">
        <v>85</v>
      </c>
    </row>
    <row r="12" spans="1:13" s="151" customFormat="1" ht="26.4">
      <c r="A12" s="146"/>
      <c r="B12" s="147">
        <v>8</v>
      </c>
      <c r="C12" s="163" t="s">
        <v>44</v>
      </c>
      <c r="D12" s="173">
        <v>0</v>
      </c>
      <c r="E12" s="175">
        <v>0</v>
      </c>
      <c r="F12" s="139">
        <f t="shared" si="0"/>
        <v>0</v>
      </c>
      <c r="G12" s="173">
        <v>1</v>
      </c>
      <c r="H12" s="140">
        <v>81259</v>
      </c>
      <c r="I12" s="139">
        <f t="shared" si="1"/>
        <v>81259</v>
      </c>
      <c r="J12" s="141">
        <v>0</v>
      </c>
      <c r="K12" s="142">
        <f t="shared" si="2"/>
        <v>81259</v>
      </c>
      <c r="L12" s="145" t="s">
        <v>77</v>
      </c>
      <c r="M12" s="150" t="s">
        <v>113</v>
      </c>
    </row>
    <row r="13" spans="1:13" s="151" customFormat="1" ht="26.4">
      <c r="A13" s="146"/>
      <c r="B13" s="147">
        <v>9</v>
      </c>
      <c r="C13" s="163" t="s">
        <v>50</v>
      </c>
      <c r="D13" s="173">
        <v>0</v>
      </c>
      <c r="E13" s="175">
        <v>0</v>
      </c>
      <c r="F13" s="139">
        <f t="shared" si="0"/>
        <v>0</v>
      </c>
      <c r="G13" s="173">
        <v>1</v>
      </c>
      <c r="H13" s="140">
        <v>200000</v>
      </c>
      <c r="I13" s="139">
        <f t="shared" si="1"/>
        <v>200000</v>
      </c>
      <c r="J13" s="141">
        <v>0</v>
      </c>
      <c r="K13" s="142">
        <f t="shared" si="2"/>
        <v>200000</v>
      </c>
      <c r="L13" s="145" t="s">
        <v>86</v>
      </c>
      <c r="M13" s="150"/>
    </row>
    <row r="14" spans="1:13" s="151" customFormat="1" ht="39.6">
      <c r="A14" s="146"/>
      <c r="B14" s="147">
        <v>10</v>
      </c>
      <c r="C14" s="163" t="s">
        <v>51</v>
      </c>
      <c r="D14" s="173">
        <v>1</v>
      </c>
      <c r="E14" s="175">
        <v>193900</v>
      </c>
      <c r="F14" s="139">
        <f t="shared" si="0"/>
        <v>193900</v>
      </c>
      <c r="G14" s="173">
        <v>1</v>
      </c>
      <c r="H14" s="140">
        <v>89990</v>
      </c>
      <c r="I14" s="139">
        <f t="shared" si="1"/>
        <v>89990</v>
      </c>
      <c r="J14" s="141">
        <v>0</v>
      </c>
      <c r="K14" s="142">
        <f t="shared" si="2"/>
        <v>89990</v>
      </c>
      <c r="L14" s="145" t="s">
        <v>78</v>
      </c>
      <c r="M14" s="150" t="s">
        <v>114</v>
      </c>
    </row>
    <row r="15" spans="1:13" s="151" customFormat="1">
      <c r="A15" s="146"/>
      <c r="B15" s="186">
        <v>11</v>
      </c>
      <c r="C15" s="187" t="s">
        <v>53</v>
      </c>
      <c r="D15" s="188">
        <v>1</v>
      </c>
      <c r="E15" s="189">
        <v>96990</v>
      </c>
      <c r="F15" s="190">
        <f t="shared" si="0"/>
        <v>96990</v>
      </c>
      <c r="G15" s="188">
        <v>0</v>
      </c>
      <c r="H15" s="191">
        <v>0</v>
      </c>
      <c r="I15" s="190">
        <f t="shared" si="1"/>
        <v>0</v>
      </c>
      <c r="J15" s="192">
        <v>0</v>
      </c>
      <c r="K15" s="193">
        <f t="shared" si="2"/>
        <v>0</v>
      </c>
      <c r="L15" s="184" t="s">
        <v>54</v>
      </c>
      <c r="M15" s="185"/>
    </row>
    <row r="16" spans="1:13" s="151" customFormat="1">
      <c r="A16" s="146"/>
      <c r="B16" s="186">
        <v>12</v>
      </c>
      <c r="C16" s="187" t="s">
        <v>55</v>
      </c>
      <c r="D16" s="188">
        <v>1</v>
      </c>
      <c r="E16" s="189">
        <v>99990</v>
      </c>
      <c r="F16" s="190">
        <f t="shared" si="0"/>
        <v>99990</v>
      </c>
      <c r="G16" s="188">
        <v>0</v>
      </c>
      <c r="H16" s="191">
        <v>0</v>
      </c>
      <c r="I16" s="190">
        <f t="shared" si="1"/>
        <v>0</v>
      </c>
      <c r="J16" s="192">
        <v>0</v>
      </c>
      <c r="K16" s="193">
        <f t="shared" si="2"/>
        <v>0</v>
      </c>
      <c r="L16" s="184" t="s">
        <v>54</v>
      </c>
      <c r="M16" s="185"/>
    </row>
    <row r="17" spans="1:13" s="151" customFormat="1" hidden="1">
      <c r="A17" s="146"/>
      <c r="B17" s="147"/>
      <c r="C17" s="163"/>
      <c r="D17" s="173"/>
      <c r="E17" s="175"/>
      <c r="F17" s="139">
        <f t="shared" si="0"/>
        <v>0</v>
      </c>
      <c r="G17" s="173"/>
      <c r="H17" s="140"/>
      <c r="I17" s="139">
        <f t="shared" si="1"/>
        <v>0</v>
      </c>
      <c r="J17" s="141">
        <v>0</v>
      </c>
      <c r="K17" s="142">
        <f t="shared" si="2"/>
        <v>0</v>
      </c>
      <c r="L17" s="145"/>
      <c r="M17" s="150"/>
    </row>
    <row r="18" spans="1:13" s="151" customFormat="1" hidden="1">
      <c r="A18" s="146"/>
      <c r="B18" s="147"/>
      <c r="C18" s="163"/>
      <c r="D18" s="173"/>
      <c r="E18" s="175"/>
      <c r="F18" s="139">
        <f t="shared" si="0"/>
        <v>0</v>
      </c>
      <c r="G18" s="173"/>
      <c r="H18" s="140"/>
      <c r="I18" s="139">
        <f t="shared" si="1"/>
        <v>0</v>
      </c>
      <c r="J18" s="141">
        <v>0</v>
      </c>
      <c r="K18" s="142">
        <f t="shared" si="2"/>
        <v>0</v>
      </c>
      <c r="L18" s="176"/>
      <c r="M18" s="150"/>
    </row>
    <row r="19" spans="1:13" s="151" customFormat="1" hidden="1">
      <c r="A19" s="146"/>
      <c r="B19" s="147"/>
      <c r="C19" s="163"/>
      <c r="D19" s="173"/>
      <c r="E19" s="175"/>
      <c r="F19" s="139">
        <f t="shared" si="0"/>
        <v>0</v>
      </c>
      <c r="G19" s="173"/>
      <c r="H19" s="140"/>
      <c r="I19" s="139">
        <f t="shared" si="1"/>
        <v>0</v>
      </c>
      <c r="J19" s="141">
        <v>0</v>
      </c>
      <c r="K19" s="142">
        <f t="shared" si="2"/>
        <v>0</v>
      </c>
      <c r="L19" s="145"/>
      <c r="M19" s="150"/>
    </row>
    <row r="20" spans="1:13" s="151" customFormat="1" hidden="1">
      <c r="A20" s="146"/>
      <c r="B20" s="147"/>
      <c r="C20" s="163"/>
      <c r="D20" s="173"/>
      <c r="E20" s="175"/>
      <c r="F20" s="139">
        <f t="shared" si="0"/>
        <v>0</v>
      </c>
      <c r="G20" s="173"/>
      <c r="H20" s="140"/>
      <c r="I20" s="139">
        <f t="shared" si="1"/>
        <v>0</v>
      </c>
      <c r="J20" s="141">
        <v>0</v>
      </c>
      <c r="K20" s="142">
        <f t="shared" si="2"/>
        <v>0</v>
      </c>
      <c r="L20" s="176"/>
      <c r="M20" s="150"/>
    </row>
    <row r="21" spans="1:13" s="151" customFormat="1" hidden="1">
      <c r="A21" s="146"/>
      <c r="B21" s="147"/>
      <c r="C21" s="163"/>
      <c r="D21" s="173"/>
      <c r="E21" s="175"/>
      <c r="F21" s="139">
        <f t="shared" si="0"/>
        <v>0</v>
      </c>
      <c r="G21" s="173"/>
      <c r="H21" s="140"/>
      <c r="I21" s="139">
        <f t="shared" si="1"/>
        <v>0</v>
      </c>
      <c r="J21" s="141">
        <v>0</v>
      </c>
      <c r="K21" s="142">
        <f t="shared" si="2"/>
        <v>0</v>
      </c>
      <c r="L21" s="145"/>
      <c r="M21" s="150"/>
    </row>
    <row r="22" spans="1:13" s="151" customFormat="1" hidden="1">
      <c r="A22" s="146"/>
      <c r="B22" s="147"/>
      <c r="C22" s="163"/>
      <c r="D22" s="173"/>
      <c r="E22" s="175"/>
      <c r="F22" s="139">
        <f t="shared" si="0"/>
        <v>0</v>
      </c>
      <c r="G22" s="173"/>
      <c r="H22" s="140"/>
      <c r="I22" s="139">
        <f t="shared" si="1"/>
        <v>0</v>
      </c>
      <c r="J22" s="141">
        <v>0</v>
      </c>
      <c r="K22" s="142">
        <f t="shared" si="2"/>
        <v>0</v>
      </c>
      <c r="L22" s="145"/>
      <c r="M22" s="150"/>
    </row>
    <row r="23" spans="1:13" s="151" customFormat="1" hidden="1">
      <c r="A23" s="146"/>
      <c r="B23" s="137"/>
      <c r="C23" s="163"/>
      <c r="D23" s="173"/>
      <c r="E23" s="175"/>
      <c r="F23" s="139">
        <f t="shared" si="0"/>
        <v>0</v>
      </c>
      <c r="G23" s="173"/>
      <c r="H23" s="140"/>
      <c r="I23" s="139">
        <f t="shared" si="1"/>
        <v>0</v>
      </c>
      <c r="J23" s="141">
        <v>0</v>
      </c>
      <c r="K23" s="142">
        <f t="shared" si="2"/>
        <v>0</v>
      </c>
      <c r="L23" s="145"/>
      <c r="M23" s="150"/>
    </row>
    <row r="24" spans="1:13" s="151" customFormat="1" hidden="1">
      <c r="A24" s="146"/>
      <c r="B24" s="137"/>
      <c r="C24" s="163"/>
      <c r="D24" s="173"/>
      <c r="E24" s="175"/>
      <c r="F24" s="139">
        <f t="shared" si="0"/>
        <v>0</v>
      </c>
      <c r="G24" s="173"/>
      <c r="H24" s="140"/>
      <c r="I24" s="139">
        <f t="shared" si="1"/>
        <v>0</v>
      </c>
      <c r="J24" s="141">
        <v>0</v>
      </c>
      <c r="K24" s="142">
        <f t="shared" si="2"/>
        <v>0</v>
      </c>
      <c r="L24" s="145"/>
      <c r="M24" s="150"/>
    </row>
    <row r="25" spans="1:13" s="151" customFormat="1" hidden="1">
      <c r="A25" s="146"/>
      <c r="B25" s="137"/>
      <c r="C25" s="163"/>
      <c r="D25" s="173"/>
      <c r="E25" s="175"/>
      <c r="F25" s="139">
        <f t="shared" si="0"/>
        <v>0</v>
      </c>
      <c r="G25" s="173"/>
      <c r="H25" s="140"/>
      <c r="I25" s="139">
        <f t="shared" si="1"/>
        <v>0</v>
      </c>
      <c r="J25" s="141">
        <v>0</v>
      </c>
      <c r="K25" s="142">
        <f t="shared" si="2"/>
        <v>0</v>
      </c>
      <c r="L25" s="145"/>
      <c r="M25" s="150"/>
    </row>
    <row r="26" spans="1:13" s="151" customFormat="1" hidden="1">
      <c r="A26" s="146"/>
      <c r="B26" s="147"/>
      <c r="C26" s="163"/>
      <c r="D26" s="172"/>
      <c r="E26" s="178"/>
      <c r="F26" s="139">
        <f t="shared" si="0"/>
        <v>0</v>
      </c>
      <c r="G26" s="148"/>
      <c r="H26" s="140"/>
      <c r="I26" s="139">
        <f t="shared" si="1"/>
        <v>0</v>
      </c>
      <c r="J26" s="141">
        <v>0</v>
      </c>
      <c r="K26" s="142">
        <f t="shared" si="2"/>
        <v>0</v>
      </c>
      <c r="L26" s="145"/>
      <c r="M26" s="150"/>
    </row>
    <row r="27" spans="1:13" s="151" customFormat="1" hidden="1">
      <c r="A27" s="146"/>
      <c r="B27" s="147"/>
      <c r="C27" s="171"/>
      <c r="D27" s="148"/>
      <c r="E27" s="178"/>
      <c r="F27" s="139">
        <f t="shared" si="0"/>
        <v>0</v>
      </c>
      <c r="G27" s="138"/>
      <c r="H27" s="140"/>
      <c r="I27" s="139">
        <v>0</v>
      </c>
      <c r="J27" s="141">
        <v>0</v>
      </c>
      <c r="K27" s="142">
        <f t="shared" si="2"/>
        <v>0</v>
      </c>
      <c r="L27" s="149"/>
      <c r="M27" s="150"/>
    </row>
    <row r="28" spans="1:13" s="151" customFormat="1" hidden="1">
      <c r="A28" s="146"/>
      <c r="B28" s="147"/>
      <c r="C28" s="163"/>
      <c r="D28" s="148"/>
      <c r="E28" s="178"/>
      <c r="F28" s="139">
        <f t="shared" si="0"/>
        <v>0</v>
      </c>
      <c r="G28" s="138"/>
      <c r="H28" s="140"/>
      <c r="I28" s="139">
        <f t="shared" si="1"/>
        <v>0</v>
      </c>
      <c r="J28" s="141">
        <v>0</v>
      </c>
      <c r="K28" s="142">
        <f t="shared" si="2"/>
        <v>0</v>
      </c>
      <c r="L28" s="149"/>
      <c r="M28" s="150"/>
    </row>
    <row r="29" spans="1:13" s="144" customFormat="1" hidden="1">
      <c r="A29" s="136"/>
      <c r="B29" s="137"/>
      <c r="C29" s="152"/>
      <c r="D29" s="138"/>
      <c r="E29" s="174"/>
      <c r="F29" s="139">
        <f t="shared" si="0"/>
        <v>0</v>
      </c>
      <c r="G29" s="138"/>
      <c r="H29" s="140"/>
      <c r="I29" s="139">
        <f t="shared" si="1"/>
        <v>0</v>
      </c>
      <c r="J29" s="141">
        <v>0</v>
      </c>
      <c r="K29" s="142">
        <f t="shared" si="2"/>
        <v>0</v>
      </c>
      <c r="L29" s="149"/>
      <c r="M29" s="150"/>
    </row>
    <row r="30" spans="1:13" s="144" customFormat="1" hidden="1">
      <c r="A30" s="136"/>
      <c r="B30" s="137"/>
      <c r="C30" s="152"/>
      <c r="D30" s="138"/>
      <c r="E30" s="174"/>
      <c r="F30" s="139">
        <f t="shared" si="0"/>
        <v>0</v>
      </c>
      <c r="G30" s="138"/>
      <c r="H30" s="140"/>
      <c r="I30" s="139">
        <f t="shared" si="1"/>
        <v>0</v>
      </c>
      <c r="J30" s="141">
        <v>0</v>
      </c>
      <c r="K30" s="142">
        <f t="shared" si="2"/>
        <v>0</v>
      </c>
      <c r="L30" s="149"/>
      <c r="M30" s="150"/>
    </row>
    <row r="31" spans="1:13" s="144" customFormat="1" hidden="1">
      <c r="A31" s="136"/>
      <c r="B31" s="137"/>
      <c r="C31" s="152"/>
      <c r="D31" s="138"/>
      <c r="E31" s="174"/>
      <c r="F31" s="179">
        <f t="shared" si="0"/>
        <v>0</v>
      </c>
      <c r="G31" s="138"/>
      <c r="H31" s="140"/>
      <c r="I31" s="139">
        <f t="shared" si="1"/>
        <v>0</v>
      </c>
      <c r="J31" s="141">
        <v>0</v>
      </c>
      <c r="K31" s="142">
        <f t="shared" si="2"/>
        <v>0</v>
      </c>
      <c r="L31" s="149"/>
      <c r="M31" s="150"/>
    </row>
    <row r="32" spans="1:13" s="144" customFormat="1" ht="10.8" customHeight="1">
      <c r="B32" s="153"/>
      <c r="C32" s="154"/>
      <c r="D32" s="155"/>
      <c r="E32" s="156"/>
      <c r="F32" s="157"/>
      <c r="G32" s="158"/>
      <c r="H32" s="156"/>
      <c r="I32" s="154"/>
      <c r="J32" s="154"/>
      <c r="K32" s="155"/>
      <c r="L32" s="159"/>
      <c r="M32" s="160"/>
    </row>
    <row r="33" spans="2:13">
      <c r="B33" s="15"/>
      <c r="C33" s="17"/>
      <c r="D33" s="227" t="s">
        <v>36</v>
      </c>
      <c r="E33" s="227"/>
      <c r="F33" s="91">
        <f>SUM(F5:F31)</f>
        <v>2799049.233</v>
      </c>
      <c r="G33" s="23" t="s">
        <v>24</v>
      </c>
      <c r="H33" s="99"/>
      <c r="I33" s="24"/>
      <c r="J33" s="25"/>
      <c r="K33" s="26">
        <f>SUM(K5:K32)</f>
        <v>1161229</v>
      </c>
      <c r="L33" s="120"/>
      <c r="M33" s="27"/>
    </row>
    <row r="34" spans="2:13">
      <c r="B34" s="16"/>
      <c r="C34" s="18"/>
      <c r="D34" s="19"/>
      <c r="E34" s="97"/>
      <c r="F34" s="103"/>
      <c r="G34" s="5"/>
      <c r="H34" s="97"/>
      <c r="I34" s="20"/>
      <c r="J34" s="21"/>
      <c r="K34" s="22"/>
      <c r="L34" s="121"/>
      <c r="M34" s="28"/>
    </row>
    <row r="35" spans="2:13">
      <c r="G35" s="3"/>
      <c r="H35" s="100"/>
      <c r="I35" s="3"/>
      <c r="J35" s="6"/>
      <c r="K35" s="7"/>
      <c r="L35" s="29"/>
    </row>
    <row r="36" spans="2:13" ht="15">
      <c r="D36" s="220" t="s">
        <v>30</v>
      </c>
      <c r="E36" s="221"/>
      <c r="F36" s="31">
        <f>'Daños Edificio'!I61</f>
        <v>5479133.6600000001</v>
      </c>
      <c r="J36" s="220" t="s">
        <v>30</v>
      </c>
      <c r="K36" s="221"/>
      <c r="L36" s="31">
        <f>'Daños Edificio'!P61</f>
        <v>4420374</v>
      </c>
    </row>
    <row r="37" spans="2:13" ht="15">
      <c r="D37" s="223" t="s">
        <v>31</v>
      </c>
      <c r="E37" s="224"/>
      <c r="F37" s="32">
        <f>F33</f>
        <v>2799049.233</v>
      </c>
      <c r="H37" s="94">
        <f>F38-L38</f>
        <v>2696579.8930000002</v>
      </c>
      <c r="J37" s="223" t="s">
        <v>31</v>
      </c>
      <c r="K37" s="224"/>
      <c r="L37" s="32">
        <f>K33</f>
        <v>1161229</v>
      </c>
    </row>
    <row r="38" spans="2:13" ht="15.6">
      <c r="D38" s="225" t="s">
        <v>32</v>
      </c>
      <c r="E38" s="226"/>
      <c r="F38" s="33">
        <f>SUM(F36:F37)</f>
        <v>8278182.8930000002</v>
      </c>
      <c r="J38" s="225" t="s">
        <v>32</v>
      </c>
      <c r="K38" s="226"/>
      <c r="L38" s="33">
        <f>SUM(L36:L37)</f>
        <v>5581603</v>
      </c>
    </row>
    <row r="40" spans="2:13">
      <c r="K40" s="177"/>
    </row>
    <row r="234" ht="12.6" customHeight="1"/>
  </sheetData>
  <mergeCells count="9">
    <mergeCell ref="D36:E36"/>
    <mergeCell ref="D2:F2"/>
    <mergeCell ref="J36:K36"/>
    <mergeCell ref="J37:K37"/>
    <mergeCell ref="J38:K38"/>
    <mergeCell ref="D33:E33"/>
    <mergeCell ref="G2:M2"/>
    <mergeCell ref="D37:E37"/>
    <mergeCell ref="D38:E38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2025-05-12T14:17:05Z</dcterms:modified>
</cp:coreProperties>
</file>