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50/"/>
    </mc:Choice>
  </mc:AlternateContent>
  <xr:revisionPtr revIDLastSave="0" documentId="8_{DEECD501-BE10-4130-BD2E-1E0A576853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3" i="3" l="1"/>
  <c r="P12" i="3"/>
  <c r="N82" i="1"/>
  <c r="P82" i="1" s="1"/>
  <c r="I82" i="1"/>
  <c r="N81" i="1"/>
  <c r="P81" i="1" s="1"/>
  <c r="I81" i="1"/>
  <c r="N80" i="1"/>
  <c r="P80" i="1" s="1"/>
  <c r="I80" i="1"/>
  <c r="N78" i="1"/>
  <c r="P78" i="1" s="1"/>
  <c r="I78" i="1"/>
  <c r="N77" i="1"/>
  <c r="P77" i="1" s="1"/>
  <c r="I77" i="1"/>
  <c r="P76" i="1"/>
  <c r="N76" i="1"/>
  <c r="I76" i="1"/>
  <c r="N75" i="1"/>
  <c r="P75" i="1" s="1"/>
  <c r="I75" i="1"/>
  <c r="N74" i="1"/>
  <c r="P74" i="1" s="1"/>
  <c r="I74" i="1"/>
  <c r="N73" i="1"/>
  <c r="P73" i="1" s="1"/>
  <c r="I73" i="1"/>
  <c r="N72" i="1"/>
  <c r="P72" i="1" s="1"/>
  <c r="I72" i="1"/>
  <c r="N71" i="1"/>
  <c r="P71" i="1" s="1"/>
  <c r="I71" i="1"/>
  <c r="N70" i="1"/>
  <c r="P70" i="1" s="1"/>
  <c r="I70" i="1"/>
  <c r="N11" i="1"/>
  <c r="N7" i="1"/>
  <c r="N8" i="1"/>
  <c r="N9" i="1"/>
  <c r="N10" i="1"/>
  <c r="N12" i="1"/>
  <c r="N13" i="1"/>
  <c r="N14" i="1"/>
  <c r="N15" i="1"/>
  <c r="N17" i="1"/>
  <c r="N18" i="1"/>
  <c r="N19" i="1"/>
  <c r="N20" i="1"/>
  <c r="N21" i="1"/>
  <c r="N22" i="1"/>
  <c r="N23" i="1"/>
  <c r="I5" i="3"/>
  <c r="I6" i="3"/>
  <c r="I7" i="3"/>
  <c r="F5" i="3"/>
  <c r="F6" i="3"/>
  <c r="F7" i="3"/>
  <c r="P14" i="3" l="1"/>
  <c r="I84" i="1"/>
  <c r="P84" i="1"/>
  <c r="I85" i="1"/>
  <c r="I86" i="1" s="1"/>
  <c r="K6" i="3"/>
  <c r="K7" i="3"/>
  <c r="I7" i="1"/>
  <c r="I8" i="1"/>
  <c r="I9" i="1"/>
  <c r="I10" i="1"/>
  <c r="I11" i="1"/>
  <c r="P23" i="1"/>
  <c r="N24" i="1"/>
  <c r="P24" i="1" s="1"/>
  <c r="I87" i="1" l="1"/>
  <c r="I88" i="1" s="1"/>
  <c r="P85" i="1"/>
  <c r="P86" i="1" s="1"/>
  <c r="I22" i="1"/>
  <c r="P22" i="1"/>
  <c r="P87" i="1" l="1"/>
  <c r="P88" i="1" s="1"/>
  <c r="P8" i="1"/>
  <c r="P9" i="1"/>
  <c r="P7" i="1"/>
  <c r="P10" i="1"/>
  <c r="P11" i="1"/>
  <c r="P12" i="1"/>
  <c r="P13" i="1"/>
  <c r="P14" i="1"/>
  <c r="P15" i="1"/>
  <c r="I12" i="1"/>
  <c r="I13" i="1"/>
  <c r="I14" i="1"/>
  <c r="I15" i="1"/>
  <c r="I17" i="1"/>
  <c r="P17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P57" i="1" l="1"/>
  <c r="P58" i="1" s="1"/>
  <c r="I57" i="1"/>
  <c r="I58" i="1" s="1"/>
  <c r="K5" i="3"/>
  <c r="I59" i="1" l="1"/>
  <c r="I60" i="1" s="1"/>
  <c r="F12" i="3" s="1"/>
  <c r="P59" i="1"/>
  <c r="P60" i="1" s="1"/>
  <c r="L12" i="3" s="1"/>
  <c r="F9" i="3"/>
  <c r="F13" i="3" s="1"/>
  <c r="K9" i="3"/>
  <c r="L13" i="3" s="1"/>
  <c r="F14" i="3" l="1"/>
  <c r="L14" i="3"/>
  <c r="H13" i="3" l="1"/>
</calcChain>
</file>

<file path=xl/sharedStrings.xml><?xml version="1.0" encoding="utf-8"?>
<sst xmlns="http://schemas.openxmlformats.org/spreadsheetml/2006/main" count="252" uniqueCount="85">
  <si>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</si>
  <si>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</si>
  <si>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</si>
  <si>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</si>
  <si>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</si>
  <si>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</si>
  <si>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</si>
  <si>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</si>
  <si>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</si>
  <si>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</si>
  <si>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</si>
  <si>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</si>
  <si>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</si>
  <si>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</si>
  <si>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</si>
  <si>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</si>
  <si>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</si>
  <si>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</si>
  <si>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</si>
  <si>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</si>
  <si>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</si>
  <si>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</si>
  <si>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</si>
  <si>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</si>
  <si>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</si>
  <si>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</si>
  <si>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</si>
  <si>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</si>
  <si>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</si>
  <si>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</si>
  <si>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</si>
  <si>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</si>
  <si>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</si>
  <si>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</si>
  <si>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</si>
  <si>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</si>
  <si>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</si>
  <si>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</si>
  <si>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</si>
  <si>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</si>
  <si>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</si>
  <si>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Sr. Nelson Iván García Cayul</t>
  </si>
  <si>
    <t>José Ureta N°106, La Cisterna</t>
  </si>
  <si>
    <t>Materiales</t>
  </si>
  <si>
    <t>Volcanita 12,5mm</t>
  </si>
  <si>
    <t>Guardapolvo Premol</t>
  </si>
  <si>
    <t>Moldura Cornisa Pino </t>
  </si>
  <si>
    <t>Tornillo 1"</t>
  </si>
  <si>
    <t>Pasta para muro de interior 25 kg</t>
  </si>
  <si>
    <t>Espuma niveladora</t>
  </si>
  <si>
    <t>Tineta de pintura esmalte al agua</t>
  </si>
  <si>
    <t>Cinta microperforada para juntas</t>
  </si>
  <si>
    <t>Piso Flotante 8 mm Cerezo Silvestre Café 2.131 m2</t>
  </si>
  <si>
    <t>https://www.sodimac.cl/sodimac-cl/articulo/110188566/Piso-Flotante-8-mm-Cerezo-Silvestre-Cafe-2.131-m2/110188593?exp=so_com</t>
  </si>
  <si>
    <t>https://www.sodimac.cl/sodimac-cl/articulo/110300022/Yeso-Carton-Borde-Rebajado-12.5-mm-120x240-cm/110300043?exp=so_com</t>
  </si>
  <si>
    <t>https://www.sodimac.cl/sodimac-cl/articulo/110289617/Guardapolvo-Premol-Chaflan-Cantena-MDF-Blanco-12-mm-7x240-cm/110289619?exp=so_com</t>
  </si>
  <si>
    <t>https://www.sodimac.cl/sodimac-cl/articulo/110275469/Tornillo-Autoperforante-Cabeza-Phillips-Yeso-Carton-1-1-4-6-mm-250-Unidades/110275472?exp=so_com</t>
  </si>
  <si>
    <t>https://www.sodimac.cl/sodimac-cl/articulo/110220924/Pasta-para-muro-de-interior-25-kg/110220928?exp=so_com</t>
  </si>
  <si>
    <t>https://www.sodimac.cl/sodimac-cl/articulo/110322009/5cm-x-75m-Cinta-de-papel-microperforada-para-juntas/110322015?exp=so_com</t>
  </si>
  <si>
    <t>https://www.sodimac.cl/sodimac-cl/articulo/110307296/Espuma-niveladora-10-m2-rollo/110307302?exp=so_com</t>
  </si>
  <si>
    <t>https://www.sodimac.cl/sodimac-cl/articulo/115579775/Esmalte-al-Agua-Semibrillante-4-galon(es)-Blanco/115579780?exp=so_com</t>
  </si>
  <si>
    <t>https://www.sodimac.cl/sodimac-cl/articulo/110302335/Moldura-1-2-Cana-MDF-Prepintado-Blanco-28-mm-2.8x240-cm/110302361?exp=so_com</t>
  </si>
  <si>
    <t>Acorde al Mercado</t>
  </si>
  <si>
    <t>Trabajos a Realizar</t>
  </si>
  <si>
    <t>Retiro e Insatalación de piso flotante</t>
  </si>
  <si>
    <t>m2</t>
  </si>
  <si>
    <t>Empaste, lijado y aplicación de pisntura</t>
  </si>
  <si>
    <t>Retio e instalación de volcanita</t>
  </si>
  <si>
    <t>Biblioteca placa eucalipto 1,50x50x1,80</t>
  </si>
  <si>
    <t>Biblioteca placa eucalipto 1,00x50x1,80</t>
  </si>
  <si>
    <t>Cocina americana placa eucalipto 2,10x50x2,00</t>
  </si>
  <si>
    <t xml:space="preserve">Ajuste Acorde al Mercado + Depreciación </t>
  </si>
  <si>
    <t>Ajuste de m2 acorde a lo Constatado por ITO.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</si>
  <si>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</si>
  <si>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</si>
  <si>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</si>
  <si>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</si>
  <si>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</si>
  <si>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</si>
  <si>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</si>
  <si>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</si>
  <si>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</si>
  <si>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2.1</t>
  </si>
  <si>
    <t>2.2</t>
  </si>
  <si>
    <t>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</si>
</sst>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1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42" fontId="4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166" fontId="19" fillId="2" borderId="1" xfId="0" applyNumberFormat="1" applyFont="1" applyFill="1" applyBorder="1" applyAlignment="1">
      <alignment vertical="center" wrapText="1"/>
    </xf>
    <xf numFmtId="42" fontId="3" fillId="2" borderId="5" xfId="2" applyFont="1" applyFill="1" applyBorder="1" applyAlignment="1">
      <alignment horizontal="center" vertical="center"/>
    </xf>
    <xf numFmtId="42" fontId="3" fillId="2" borderId="15" xfId="2" applyFont="1" applyFill="1" applyBorder="1" applyAlignment="1">
      <alignment horizontal="center" vertical="center"/>
    </xf>
    <xf numFmtId="42" fontId="3" fillId="0" borderId="5" xfId="2" applyFont="1" applyBorder="1" applyAlignment="1">
      <alignment horizontal="center" vertical="center"/>
    </xf>
    <xf numFmtId="2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118110</xdr:colOff>
      <xdr:row>15</xdr:row>
      <xdr:rowOff>91440</xdr:rowOff>
    </xdr:from>
    <xdr:ext cx="3609975" cy="2752725"/>
    <xdr:pic>
      <xdr:nvPicPr>
        <xdr:cNvPr id="2" name="image1.jpg" title="Imagen">
          <a:extLst>
            <a:ext uri="{FF2B5EF4-FFF2-40B4-BE49-F238E27FC236}">
              <a16:creationId xmlns:a16="http://schemas.microsoft.com/office/drawing/2014/main" id="{79656CEE-04B8-49DA-A560-2B3E7F8225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8110" y="2651760"/>
          <a:ext cx="3609975" cy="2752725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655320</xdr:colOff>
      <xdr:row>15</xdr:row>
      <xdr:rowOff>76200</xdr:rowOff>
    </xdr:from>
    <xdr:ext cx="4114800" cy="3038475"/>
    <xdr:pic>
      <xdr:nvPicPr>
        <xdr:cNvPr id="3" name="image7.jpg" title="Imagen">
          <a:extLst>
            <a:ext uri="{FF2B5EF4-FFF2-40B4-BE49-F238E27FC236}">
              <a16:creationId xmlns:a16="http://schemas.microsoft.com/office/drawing/2014/main" id="{733A0B94-B95E-4FDC-95C2-2C0A4D33617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59040" y="2636520"/>
          <a:ext cx="4114800" cy="30384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3230880</xdr:colOff>
      <xdr:row>15</xdr:row>
      <xdr:rowOff>76200</xdr:rowOff>
    </xdr:from>
    <xdr:ext cx="3609975" cy="3038475"/>
    <xdr:pic>
      <xdr:nvPicPr>
        <xdr:cNvPr id="6" name="image3.jpg" title="Imagen">
          <a:extLst>
            <a:ext uri="{FF2B5EF4-FFF2-40B4-BE49-F238E27FC236}">
              <a16:creationId xmlns:a16="http://schemas.microsoft.com/office/drawing/2014/main" id="{44C43628-FB8C-4FC9-9365-5F5B5C882ED5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17620" y="2636520"/>
          <a:ext cx="3609975" cy="3038475"/>
        </a:xfrm>
        <a:prstGeom prst="rect">
          <a:avLst/>
        </a:prstGeom>
        <a:noFill/>
      </xdr:spPr>
    </xdr:pic>
    <xdr:clientData fLocksWithSheet="0"/>
  </xdr:oneCellAnchor>
  <xdr:oneCellAnchor>
    <xdr:from>
      <xdr:col>12</xdr:col>
      <xdr:colOff>0</xdr:colOff>
      <xdr:row>15</xdr:row>
      <xdr:rowOff>68580</xdr:rowOff>
    </xdr:from>
    <xdr:ext cx="3981450" cy="2981325"/>
    <xdr:pic>
      <xdr:nvPicPr>
        <xdr:cNvPr id="7" name="image6.jpg" title="Imagen">
          <a:extLst>
            <a:ext uri="{FF2B5EF4-FFF2-40B4-BE49-F238E27FC236}">
              <a16:creationId xmlns:a16="http://schemas.microsoft.com/office/drawing/2014/main" id="{E789B970-6EC6-4C8C-A880-73FC0D360F98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780520" y="2628900"/>
          <a:ext cx="3981450" cy="2981325"/>
        </a:xfrm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90"/>
  <sheetViews>
    <sheetView showGridLines="0" tabSelected="1" zoomScale="85" zoomScaleNormal="85" workbookViewId="0">
      <selection activeCell="D4" sqref="D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41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73" t="s">
        <v>0</v>
      </c>
      <c r="G3" s="174"/>
      <c r="H3" s="174"/>
      <c r="I3" s="175"/>
      <c r="J3" s="38"/>
      <c r="K3" s="176" t="s">
        <v>1</v>
      </c>
      <c r="L3" s="176"/>
      <c r="M3" s="177"/>
      <c r="N3" s="177"/>
      <c r="O3" s="177"/>
      <c r="P3" s="177"/>
      <c r="Q3" s="39"/>
      <c r="R3" s="36"/>
      <c r="S3" s="35"/>
      <c r="T3" s="35"/>
    </row>
    <row r="4" spans="2:20" ht="13.8">
      <c r="B4" s="72"/>
      <c r="C4" s="73"/>
      <c r="D4" s="74" t="s">
        <v>42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40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43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59" t="s">
        <v>9</v>
      </c>
      <c r="S6" s="35"/>
      <c r="T6" s="159" t="s">
        <v>39</v>
      </c>
    </row>
    <row r="7" spans="2:20" s="126" customFormat="1" ht="13.8">
      <c r="B7" s="127" t="s">
        <v>73</v>
      </c>
      <c r="C7" s="128"/>
      <c r="D7" s="105" t="s">
        <v>44</v>
      </c>
      <c r="E7" s="125"/>
      <c r="F7" s="51">
        <v>16</v>
      </c>
      <c r="G7" s="123" t="s">
        <v>4</v>
      </c>
      <c r="H7" s="53">
        <v>13490</v>
      </c>
      <c r="I7" s="53">
        <f t="shared" ref="I7:I11" si="0">+F7*H7</f>
        <v>215840</v>
      </c>
      <c r="J7" s="50"/>
      <c r="K7" s="51">
        <v>16</v>
      </c>
      <c r="L7" s="123" t="s">
        <v>4</v>
      </c>
      <c r="M7" s="53">
        <v>13490</v>
      </c>
      <c r="N7" s="112">
        <f t="shared" ref="N7:N23" si="1">+K7*M7</f>
        <v>215840</v>
      </c>
      <c r="O7" s="55">
        <v>0</v>
      </c>
      <c r="P7" s="53">
        <f t="shared" ref="P7:P54" si="2">+(-N7*O7)+N7</f>
        <v>215840</v>
      </c>
      <c r="Q7" s="54"/>
      <c r="R7" s="170" t="s">
        <v>62</v>
      </c>
      <c r="S7" s="128"/>
      <c r="T7" s="117" t="s">
        <v>54</v>
      </c>
    </row>
    <row r="8" spans="2:20" s="126" customFormat="1" ht="13.8">
      <c r="B8" s="127" t="s">
        <v>74</v>
      </c>
      <c r="C8" s="128"/>
      <c r="D8" s="105" t="s">
        <v>45</v>
      </c>
      <c r="E8" s="125"/>
      <c r="F8" s="51">
        <v>7</v>
      </c>
      <c r="G8" s="123" t="s">
        <v>4</v>
      </c>
      <c r="H8" s="53">
        <v>4390</v>
      </c>
      <c r="I8" s="53">
        <f t="shared" si="0"/>
        <v>30730</v>
      </c>
      <c r="J8" s="50"/>
      <c r="K8" s="202">
        <v>4</v>
      </c>
      <c r="L8" s="203" t="s">
        <v>4</v>
      </c>
      <c r="M8" s="204">
        <v>4390</v>
      </c>
      <c r="N8" s="129">
        <f t="shared" si="1"/>
        <v>17560</v>
      </c>
      <c r="O8" s="55">
        <v>0</v>
      </c>
      <c r="P8" s="204">
        <f t="shared" ref="P8:P9" si="3">+(-N8*O8)+N8</f>
        <v>17560</v>
      </c>
      <c r="Q8" s="160"/>
      <c r="R8" s="170" t="s">
        <v>62</v>
      </c>
      <c r="S8" s="128"/>
      <c r="T8" s="117" t="s">
        <v>55</v>
      </c>
    </row>
    <row r="9" spans="2:20" s="126" customFormat="1" ht="27.6">
      <c r="B9" s="127" t="s">
        <v>75</v>
      </c>
      <c r="C9" s="128"/>
      <c r="D9" s="105" t="s">
        <v>46</v>
      </c>
      <c r="E9" s="125"/>
      <c r="F9" s="51">
        <v>7</v>
      </c>
      <c r="G9" s="123" t="s">
        <v>4</v>
      </c>
      <c r="H9" s="53">
        <v>7390</v>
      </c>
      <c r="I9" s="53">
        <f t="shared" si="0"/>
        <v>51730</v>
      </c>
      <c r="J9" s="50"/>
      <c r="K9" s="202">
        <v>4</v>
      </c>
      <c r="L9" s="203" t="s">
        <v>4</v>
      </c>
      <c r="M9" s="204">
        <v>4590</v>
      </c>
      <c r="N9" s="129">
        <f t="shared" si="1"/>
        <v>18360</v>
      </c>
      <c r="O9" s="55">
        <v>0</v>
      </c>
      <c r="P9" s="204">
        <f t="shared" si="3"/>
        <v>18360</v>
      </c>
      <c r="Q9" s="160"/>
      <c r="R9" s="170" t="s">
        <v>72</v>
      </c>
      <c r="S9" s="128"/>
      <c r="T9" s="117" t="s">
        <v>61</v>
      </c>
    </row>
    <row r="10" spans="2:20" s="126" customFormat="1" ht="27.6">
      <c r="B10" s="127" t="s">
        <v>76</v>
      </c>
      <c r="C10" s="128"/>
      <c r="D10" s="105" t="s">
        <v>47</v>
      </c>
      <c r="E10" s="125"/>
      <c r="F10" s="51">
        <v>8</v>
      </c>
      <c r="G10" s="123" t="s">
        <v>4</v>
      </c>
      <c r="H10" s="53">
        <v>3990</v>
      </c>
      <c r="I10" s="53">
        <f t="shared" si="0"/>
        <v>31920</v>
      </c>
      <c r="J10" s="50"/>
      <c r="K10" s="202">
        <v>2</v>
      </c>
      <c r="L10" s="203" t="s">
        <v>4</v>
      </c>
      <c r="M10" s="204">
        <v>3990</v>
      </c>
      <c r="N10" s="129">
        <f t="shared" si="1"/>
        <v>7980</v>
      </c>
      <c r="O10" s="55">
        <v>0</v>
      </c>
      <c r="P10" s="204">
        <f t="shared" si="2"/>
        <v>7980</v>
      </c>
      <c r="Q10" s="54"/>
      <c r="R10" s="170" t="s">
        <v>72</v>
      </c>
      <c r="S10" s="128"/>
      <c r="T10" s="117" t="s">
        <v>56</v>
      </c>
    </row>
    <row r="11" spans="2:20" s="126" customFormat="1" ht="27.6">
      <c r="B11" s="127" t="s">
        <v>77</v>
      </c>
      <c r="C11" s="128"/>
      <c r="D11" s="105" t="s">
        <v>52</v>
      </c>
      <c r="E11" s="125"/>
      <c r="F11" s="51">
        <v>23</v>
      </c>
      <c r="G11" s="123" t="s">
        <v>4</v>
      </c>
      <c r="H11" s="53">
        <v>40592</v>
      </c>
      <c r="I11" s="53">
        <f t="shared" si="0"/>
        <v>933616</v>
      </c>
      <c r="J11" s="50"/>
      <c r="K11" s="202">
        <v>14</v>
      </c>
      <c r="L11" s="203" t="s">
        <v>4</v>
      </c>
      <c r="M11" s="204">
        <v>27669</v>
      </c>
      <c r="N11" s="204">
        <f t="shared" si="1"/>
        <v>387366</v>
      </c>
      <c r="O11" s="55">
        <v>0</v>
      </c>
      <c r="P11" s="204">
        <f t="shared" si="2"/>
        <v>387366</v>
      </c>
      <c r="Q11" s="54"/>
      <c r="R11" s="170" t="s">
        <v>72</v>
      </c>
      <c r="S11" s="128"/>
      <c r="T11" s="118" t="s">
        <v>53</v>
      </c>
    </row>
    <row r="12" spans="2:20" ht="27.6">
      <c r="B12" s="127" t="s">
        <v>78</v>
      </c>
      <c r="C12" s="35"/>
      <c r="D12" s="99" t="s">
        <v>50</v>
      </c>
      <c r="E12" s="49"/>
      <c r="F12" s="51">
        <v>2</v>
      </c>
      <c r="G12" s="123" t="s">
        <v>4</v>
      </c>
      <c r="H12" s="53">
        <v>89900</v>
      </c>
      <c r="I12" s="53">
        <f t="shared" ref="I12:I54" si="4">+F12*H12</f>
        <v>179800</v>
      </c>
      <c r="J12" s="50"/>
      <c r="K12" s="202">
        <v>1</v>
      </c>
      <c r="L12" s="203" t="s">
        <v>4</v>
      </c>
      <c r="M12" s="204">
        <v>117990</v>
      </c>
      <c r="N12" s="129">
        <f t="shared" si="1"/>
        <v>117990</v>
      </c>
      <c r="O12" s="55">
        <v>0</v>
      </c>
      <c r="P12" s="204">
        <f t="shared" si="2"/>
        <v>117990</v>
      </c>
      <c r="Q12" s="160"/>
      <c r="R12" s="170" t="s">
        <v>72</v>
      </c>
      <c r="S12" s="35"/>
      <c r="T12" s="118" t="s">
        <v>60</v>
      </c>
    </row>
    <row r="13" spans="2:20" ht="27.6">
      <c r="B13" s="127" t="s">
        <v>79</v>
      </c>
      <c r="C13" s="35"/>
      <c r="D13" s="105" t="s">
        <v>48</v>
      </c>
      <c r="E13" s="49"/>
      <c r="F13" s="51">
        <v>2</v>
      </c>
      <c r="G13" s="123" t="s">
        <v>4</v>
      </c>
      <c r="H13" s="53">
        <v>17990</v>
      </c>
      <c r="I13" s="53">
        <f t="shared" si="4"/>
        <v>35980</v>
      </c>
      <c r="J13" s="50"/>
      <c r="K13" s="202">
        <v>2</v>
      </c>
      <c r="L13" s="203" t="s">
        <v>4</v>
      </c>
      <c r="M13" s="204">
        <v>17990</v>
      </c>
      <c r="N13" s="129">
        <f t="shared" si="1"/>
        <v>35980</v>
      </c>
      <c r="O13" s="55">
        <v>0</v>
      </c>
      <c r="P13" s="204">
        <f t="shared" si="2"/>
        <v>35980</v>
      </c>
      <c r="Q13" s="160"/>
      <c r="R13" s="170" t="s">
        <v>72</v>
      </c>
      <c r="S13" s="35"/>
      <c r="T13" s="118" t="s">
        <v>57</v>
      </c>
    </row>
    <row r="14" spans="2:20" ht="27.6">
      <c r="B14" s="127" t="s">
        <v>80</v>
      </c>
      <c r="C14" s="35"/>
      <c r="D14" s="99" t="s">
        <v>51</v>
      </c>
      <c r="E14" s="49"/>
      <c r="F14" s="51">
        <v>10</v>
      </c>
      <c r="G14" s="123" t="s">
        <v>4</v>
      </c>
      <c r="H14" s="53">
        <v>4490</v>
      </c>
      <c r="I14" s="53">
        <f t="shared" si="4"/>
        <v>44900</v>
      </c>
      <c r="J14" s="50"/>
      <c r="K14" s="202">
        <v>3</v>
      </c>
      <c r="L14" s="203" t="s">
        <v>4</v>
      </c>
      <c r="M14" s="204">
        <v>4490</v>
      </c>
      <c r="N14" s="129">
        <f t="shared" si="1"/>
        <v>13470</v>
      </c>
      <c r="O14" s="55">
        <v>0</v>
      </c>
      <c r="P14" s="204">
        <f t="shared" si="2"/>
        <v>13470</v>
      </c>
      <c r="Q14" s="160"/>
      <c r="R14" s="170" t="s">
        <v>72</v>
      </c>
      <c r="S14" s="35"/>
      <c r="T14" s="118" t="s">
        <v>58</v>
      </c>
    </row>
    <row r="15" spans="2:20" ht="13.2" customHeight="1">
      <c r="B15" s="127" t="s">
        <v>81</v>
      </c>
      <c r="C15" s="35"/>
      <c r="D15" s="99" t="s">
        <v>49</v>
      </c>
      <c r="E15" s="49"/>
      <c r="F15" s="51">
        <v>6</v>
      </c>
      <c r="G15" s="123" t="s">
        <v>4</v>
      </c>
      <c r="H15" s="53">
        <v>6480</v>
      </c>
      <c r="I15" s="53">
        <f t="shared" si="4"/>
        <v>38880</v>
      </c>
      <c r="J15" s="50"/>
      <c r="K15" s="202">
        <v>3</v>
      </c>
      <c r="L15" s="203" t="s">
        <v>4</v>
      </c>
      <c r="M15" s="204">
        <v>6480</v>
      </c>
      <c r="N15" s="129">
        <f t="shared" si="1"/>
        <v>19440</v>
      </c>
      <c r="O15" s="55">
        <v>0</v>
      </c>
      <c r="P15" s="204">
        <f t="shared" si="2"/>
        <v>19440</v>
      </c>
      <c r="Q15" s="160"/>
      <c r="R15" s="170" t="s">
        <v>72</v>
      </c>
      <c r="S15" s="35"/>
      <c r="T15" s="117" t="s">
        <v>59</v>
      </c>
    </row>
    <row r="16" spans="2:20" ht="13.8">
      <c r="B16" s="41">
        <v>2</v>
      </c>
      <c r="C16" s="42"/>
      <c r="D16" s="76" t="s">
        <v>63</v>
      </c>
      <c r="E16" s="43"/>
      <c r="F16" s="44" t="s">
        <v>3</v>
      </c>
      <c r="G16" s="41" t="s">
        <v>4</v>
      </c>
      <c r="H16" s="45" t="s">
        <v>5</v>
      </c>
      <c r="I16" s="46" t="s">
        <v>6</v>
      </c>
      <c r="J16" s="40"/>
      <c r="K16" s="44" t="s">
        <v>3</v>
      </c>
      <c r="L16" s="41" t="s">
        <v>4</v>
      </c>
      <c r="M16" s="45" t="s">
        <v>5</v>
      </c>
      <c r="N16" s="46" t="s">
        <v>6</v>
      </c>
      <c r="O16" s="44" t="s">
        <v>7</v>
      </c>
      <c r="P16" s="48" t="s">
        <v>8</v>
      </c>
      <c r="Q16" s="47"/>
      <c r="R16" s="159" t="s">
        <v>9</v>
      </c>
      <c r="S16" s="35"/>
      <c r="T16" s="159" t="s">
        <v>39</v>
      </c>
    </row>
    <row r="17" spans="2:20" ht="27.6">
      <c r="B17" s="127" t="s">
        <v>82</v>
      </c>
      <c r="C17" s="73"/>
      <c r="D17" s="165" t="s">
        <v>64</v>
      </c>
      <c r="E17" s="109"/>
      <c r="F17" s="110">
        <v>55</v>
      </c>
      <c r="G17" s="111" t="s">
        <v>65</v>
      </c>
      <c r="H17" s="112">
        <v>5700</v>
      </c>
      <c r="I17" s="112">
        <f t="shared" si="4"/>
        <v>313500</v>
      </c>
      <c r="J17" s="113"/>
      <c r="K17" s="208">
        <v>25</v>
      </c>
      <c r="L17" s="209" t="s">
        <v>65</v>
      </c>
      <c r="M17" s="129">
        <v>5700</v>
      </c>
      <c r="N17" s="129">
        <f t="shared" si="1"/>
        <v>142500</v>
      </c>
      <c r="O17" s="114">
        <v>0</v>
      </c>
      <c r="P17" s="129">
        <f t="shared" si="2"/>
        <v>142500</v>
      </c>
      <c r="Q17" s="171"/>
      <c r="R17" s="170" t="s">
        <v>72</v>
      </c>
      <c r="S17" s="73"/>
      <c r="T17" s="119"/>
    </row>
    <row r="18" spans="2:20" ht="27.6">
      <c r="B18" s="127" t="s">
        <v>83</v>
      </c>
      <c r="C18" s="73"/>
      <c r="D18" s="165" t="s">
        <v>66</v>
      </c>
      <c r="E18" s="109"/>
      <c r="F18" s="51">
        <v>55</v>
      </c>
      <c r="G18" s="52" t="s">
        <v>65</v>
      </c>
      <c r="H18" s="53">
        <v>4691</v>
      </c>
      <c r="I18" s="112">
        <f t="shared" si="4"/>
        <v>258005</v>
      </c>
      <c r="J18" s="113"/>
      <c r="K18" s="208">
        <v>36</v>
      </c>
      <c r="L18" s="210" t="s">
        <v>65</v>
      </c>
      <c r="M18" s="204">
        <v>4691</v>
      </c>
      <c r="N18" s="129">
        <f t="shared" si="1"/>
        <v>168876</v>
      </c>
      <c r="O18" s="114">
        <v>0</v>
      </c>
      <c r="P18" s="129">
        <f t="shared" si="2"/>
        <v>168876</v>
      </c>
      <c r="Q18" s="171"/>
      <c r="R18" s="170" t="s">
        <v>72</v>
      </c>
      <c r="S18" s="73"/>
      <c r="T18" s="120"/>
    </row>
    <row r="19" spans="2:20" ht="13.8" customHeight="1">
      <c r="B19" s="127" t="s">
        <v>84</v>
      </c>
      <c r="C19" s="73"/>
      <c r="D19" s="108" t="s">
        <v>67</v>
      </c>
      <c r="E19" s="109"/>
      <c r="F19" s="110">
        <v>55</v>
      </c>
      <c r="G19" s="111" t="s">
        <v>65</v>
      </c>
      <c r="H19" s="112">
        <v>5864</v>
      </c>
      <c r="I19" s="112">
        <f t="shared" si="4"/>
        <v>322520</v>
      </c>
      <c r="J19" s="113"/>
      <c r="K19" s="208">
        <v>36</v>
      </c>
      <c r="L19" s="209" t="s">
        <v>65</v>
      </c>
      <c r="M19" s="129">
        <v>5864</v>
      </c>
      <c r="N19" s="129">
        <f t="shared" si="1"/>
        <v>211104</v>
      </c>
      <c r="O19" s="114">
        <v>0</v>
      </c>
      <c r="P19" s="129">
        <f t="shared" si="2"/>
        <v>211104</v>
      </c>
      <c r="Q19" s="115"/>
      <c r="R19" s="170" t="s">
        <v>72</v>
      </c>
      <c r="S19" s="73"/>
      <c r="T19" s="120"/>
    </row>
    <row r="20" spans="2:20" ht="13.8" hidden="1" customHeight="1">
      <c r="B20" s="127"/>
      <c r="C20" s="73"/>
      <c r="D20" s="108"/>
      <c r="E20" s="109"/>
      <c r="F20" s="110"/>
      <c r="G20" s="111"/>
      <c r="H20" s="112"/>
      <c r="I20" s="112">
        <f t="shared" si="4"/>
        <v>0</v>
      </c>
      <c r="J20" s="113"/>
      <c r="K20" s="110"/>
      <c r="L20" s="111"/>
      <c r="M20" s="112"/>
      <c r="N20" s="112">
        <f t="shared" si="1"/>
        <v>0</v>
      </c>
      <c r="O20" s="114">
        <v>0</v>
      </c>
      <c r="P20" s="112">
        <f t="shared" si="2"/>
        <v>0</v>
      </c>
      <c r="Q20" s="115"/>
      <c r="R20" s="117"/>
      <c r="S20" s="73"/>
      <c r="T20" s="119"/>
    </row>
    <row r="21" spans="2:20" ht="13.8" hidden="1" customHeight="1">
      <c r="B21" s="127"/>
      <c r="C21" s="73"/>
      <c r="D21" s="108"/>
      <c r="E21" s="109"/>
      <c r="F21" s="110"/>
      <c r="G21" s="111"/>
      <c r="H21" s="112"/>
      <c r="I21" s="112">
        <f t="shared" si="4"/>
        <v>0</v>
      </c>
      <c r="J21" s="113"/>
      <c r="K21" s="110"/>
      <c r="L21" s="111"/>
      <c r="M21" s="112"/>
      <c r="N21" s="112">
        <f t="shared" si="1"/>
        <v>0</v>
      </c>
      <c r="O21" s="114">
        <v>0</v>
      </c>
      <c r="P21" s="112">
        <f t="shared" si="2"/>
        <v>0</v>
      </c>
      <c r="Q21" s="171"/>
      <c r="R21" s="172"/>
      <c r="S21" s="73"/>
      <c r="T21" s="120"/>
    </row>
    <row r="22" spans="2:20" ht="13.8" hidden="1" customHeight="1">
      <c r="B22" s="127"/>
      <c r="C22" s="73"/>
      <c r="D22" s="108"/>
      <c r="E22" s="109"/>
      <c r="F22" s="110"/>
      <c r="G22" s="111"/>
      <c r="H22" s="112"/>
      <c r="I22" s="112">
        <f t="shared" si="4"/>
        <v>0</v>
      </c>
      <c r="J22" s="113"/>
      <c r="K22" s="110"/>
      <c r="L22" s="111"/>
      <c r="M22" s="129"/>
      <c r="N22" s="112">
        <f t="shared" si="1"/>
        <v>0</v>
      </c>
      <c r="O22" s="114">
        <v>0</v>
      </c>
      <c r="P22" s="112">
        <f t="shared" si="2"/>
        <v>0</v>
      </c>
      <c r="Q22" s="115"/>
      <c r="R22" s="120"/>
      <c r="S22" s="73"/>
      <c r="T22" s="120"/>
    </row>
    <row r="23" spans="2:20" ht="13.8" hidden="1" customHeight="1">
      <c r="B23" s="127"/>
      <c r="C23" s="73"/>
      <c r="D23" s="134"/>
      <c r="E23" s="135"/>
      <c r="F23" s="130"/>
      <c r="G23" s="131"/>
      <c r="H23" s="132"/>
      <c r="I23" s="112">
        <f t="shared" si="4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33"/>
      <c r="R23" s="161"/>
      <c r="S23" s="73"/>
      <c r="T23" s="120"/>
    </row>
    <row r="24" spans="2:20" ht="13.8" hidden="1" customHeight="1">
      <c r="B24" s="127"/>
      <c r="C24" s="73"/>
      <c r="D24" s="136"/>
      <c r="E24" s="135"/>
      <c r="F24" s="130"/>
      <c r="G24" s="131"/>
      <c r="H24" s="132"/>
      <c r="I24" s="112">
        <f t="shared" si="4"/>
        <v>0</v>
      </c>
      <c r="J24" s="113"/>
      <c r="K24" s="110"/>
      <c r="L24" s="111"/>
      <c r="M24" s="112"/>
      <c r="N24" s="112">
        <f t="shared" ref="N24" si="5">+K24*M24</f>
        <v>0</v>
      </c>
      <c r="O24" s="114">
        <v>0</v>
      </c>
      <c r="P24" s="112">
        <f t="shared" si="2"/>
        <v>0</v>
      </c>
      <c r="Q24" s="115"/>
      <c r="R24" s="120"/>
      <c r="S24" s="73"/>
      <c r="T24" s="120"/>
    </row>
    <row r="25" spans="2:20" ht="13.8" hidden="1" customHeight="1">
      <c r="B25" s="127"/>
      <c r="C25" s="73"/>
      <c r="D25" s="108"/>
      <c r="E25" s="109"/>
      <c r="F25" s="110"/>
      <c r="G25" s="111"/>
      <c r="H25" s="112"/>
      <c r="I25" s="112">
        <f t="shared" si="4"/>
        <v>0</v>
      </c>
      <c r="J25" s="113"/>
      <c r="K25" s="110"/>
      <c r="L25" s="111"/>
      <c r="M25" s="112"/>
      <c r="N25" s="112">
        <f t="shared" ref="N25:N54" si="6">+K25*M25</f>
        <v>0</v>
      </c>
      <c r="O25" s="114">
        <v>0</v>
      </c>
      <c r="P25" s="112">
        <f t="shared" si="2"/>
        <v>0</v>
      </c>
      <c r="Q25" s="115"/>
      <c r="R25" s="120"/>
      <c r="S25" s="73"/>
      <c r="T25" s="120"/>
    </row>
    <row r="26" spans="2:20" ht="13.8" hidden="1" customHeight="1">
      <c r="B26" s="127"/>
      <c r="C26" s="73"/>
      <c r="D26" s="108"/>
      <c r="E26" s="109"/>
      <c r="F26" s="110"/>
      <c r="G26" s="111"/>
      <c r="H26" s="112"/>
      <c r="I26" s="112">
        <f t="shared" si="4"/>
        <v>0</v>
      </c>
      <c r="J26" s="113"/>
      <c r="K26" s="110"/>
      <c r="L26" s="111"/>
      <c r="M26" s="112"/>
      <c r="N26" s="112">
        <f t="shared" si="6"/>
        <v>0</v>
      </c>
      <c r="O26" s="114">
        <v>0</v>
      </c>
      <c r="P26" s="112">
        <f t="shared" si="2"/>
        <v>0</v>
      </c>
      <c r="Q26" s="115"/>
      <c r="R26" s="120"/>
      <c r="S26" s="73"/>
      <c r="T26" s="120"/>
    </row>
    <row r="27" spans="2:20" ht="13.8" hidden="1" customHeight="1">
      <c r="B27" s="127"/>
      <c r="C27" s="73"/>
      <c r="D27" s="108"/>
      <c r="E27" s="109"/>
      <c r="F27" s="110"/>
      <c r="G27" s="111"/>
      <c r="H27" s="112"/>
      <c r="I27" s="112">
        <f t="shared" si="4"/>
        <v>0</v>
      </c>
      <c r="J27" s="113"/>
      <c r="K27" s="110"/>
      <c r="L27" s="111"/>
      <c r="M27" s="112"/>
      <c r="N27" s="112">
        <f t="shared" si="6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>
      <c r="B28" s="127"/>
      <c r="C28" s="73"/>
      <c r="D28" s="108"/>
      <c r="E28" s="109"/>
      <c r="F28" s="110"/>
      <c r="G28" s="111"/>
      <c r="H28" s="112"/>
      <c r="I28" s="112">
        <f t="shared" si="4"/>
        <v>0</v>
      </c>
      <c r="J28" s="113"/>
      <c r="K28" s="110"/>
      <c r="L28" s="111"/>
      <c r="M28" s="112"/>
      <c r="N28" s="112">
        <f t="shared" si="6"/>
        <v>0</v>
      </c>
      <c r="O28" s="114">
        <v>0</v>
      </c>
      <c r="P28" s="112">
        <f t="shared" si="2"/>
        <v>0</v>
      </c>
      <c r="Q28" s="115"/>
      <c r="R28" s="119"/>
      <c r="S28" s="73"/>
      <c r="T28" s="119"/>
    </row>
    <row r="29" spans="2:20" ht="13.8" hidden="1">
      <c r="B29" s="127"/>
      <c r="C29" s="73"/>
      <c r="D29" s="108"/>
      <c r="E29" s="109"/>
      <c r="F29" s="110"/>
      <c r="G29" s="111"/>
      <c r="H29" s="112"/>
      <c r="I29" s="112">
        <f t="shared" si="4"/>
        <v>0</v>
      </c>
      <c r="J29" s="113"/>
      <c r="K29" s="110"/>
      <c r="L29" s="111"/>
      <c r="M29" s="112"/>
      <c r="N29" s="112">
        <f t="shared" si="6"/>
        <v>0</v>
      </c>
      <c r="O29" s="114">
        <v>0</v>
      </c>
      <c r="P29" s="112">
        <f t="shared" si="2"/>
        <v>0</v>
      </c>
      <c r="Q29" s="115"/>
      <c r="R29" s="120"/>
      <c r="S29" s="73"/>
      <c r="T29" s="120"/>
    </row>
    <row r="30" spans="2:20" ht="13.8" hidden="1">
      <c r="B30" s="127"/>
      <c r="C30" s="73"/>
      <c r="D30" s="108"/>
      <c r="E30" s="109"/>
      <c r="F30" s="110"/>
      <c r="G30" s="111"/>
      <c r="H30" s="112"/>
      <c r="I30" s="112">
        <f t="shared" si="4"/>
        <v>0</v>
      </c>
      <c r="J30" s="113"/>
      <c r="K30" s="110"/>
      <c r="L30" s="111"/>
      <c r="M30" s="112"/>
      <c r="N30" s="112">
        <f t="shared" si="6"/>
        <v>0</v>
      </c>
      <c r="O30" s="114">
        <v>0</v>
      </c>
      <c r="P30" s="112">
        <f t="shared" si="2"/>
        <v>0</v>
      </c>
      <c r="Q30" s="115"/>
      <c r="R30" s="119"/>
      <c r="S30" s="73"/>
      <c r="T30" s="119"/>
    </row>
    <row r="31" spans="2:20" ht="13.8" hidden="1">
      <c r="B31" s="127"/>
      <c r="C31" s="73"/>
      <c r="D31" s="108"/>
      <c r="E31" s="109"/>
      <c r="F31" s="110"/>
      <c r="G31" s="111"/>
      <c r="H31" s="112"/>
      <c r="I31" s="112">
        <f t="shared" si="4"/>
        <v>0</v>
      </c>
      <c r="J31" s="113"/>
      <c r="K31" s="110"/>
      <c r="L31" s="111"/>
      <c r="M31" s="112"/>
      <c r="N31" s="112">
        <f t="shared" si="6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>
      <c r="B32" s="127"/>
      <c r="C32" s="73"/>
      <c r="D32" s="108"/>
      <c r="E32" s="109"/>
      <c r="F32" s="110"/>
      <c r="G32" s="111"/>
      <c r="H32" s="112"/>
      <c r="I32" s="112">
        <f t="shared" si="4"/>
        <v>0</v>
      </c>
      <c r="J32" s="113"/>
      <c r="K32" s="110"/>
      <c r="L32" s="111"/>
      <c r="M32" s="112"/>
      <c r="N32" s="112">
        <f t="shared" si="6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>
      <c r="B33" s="127"/>
      <c r="C33" s="73"/>
      <c r="D33" s="108"/>
      <c r="E33" s="109"/>
      <c r="F33" s="110"/>
      <c r="G33" s="111"/>
      <c r="H33" s="112"/>
      <c r="I33" s="112">
        <f t="shared" si="4"/>
        <v>0</v>
      </c>
      <c r="J33" s="113"/>
      <c r="K33" s="110"/>
      <c r="L33" s="111"/>
      <c r="M33" s="112"/>
      <c r="N33" s="112">
        <f t="shared" si="6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/>
      <c r="C34" s="73"/>
      <c r="D34" s="108"/>
      <c r="E34" s="109"/>
      <c r="F34" s="110"/>
      <c r="G34" s="111"/>
      <c r="H34" s="112"/>
      <c r="I34" s="112">
        <f t="shared" si="4"/>
        <v>0</v>
      </c>
      <c r="J34" s="113"/>
      <c r="K34" s="110"/>
      <c r="L34" s="111"/>
      <c r="M34" s="112"/>
      <c r="N34" s="112">
        <f t="shared" si="6"/>
        <v>0</v>
      </c>
      <c r="O34" s="114">
        <v>0</v>
      </c>
      <c r="P34" s="112">
        <f t="shared" si="2"/>
        <v>0</v>
      </c>
      <c r="Q34" s="115"/>
      <c r="R34" s="120"/>
      <c r="S34" s="73"/>
      <c r="T34" s="120"/>
    </row>
    <row r="35" spans="2:20" ht="13.8" hidden="1">
      <c r="B35" s="127"/>
      <c r="C35" s="35"/>
      <c r="D35" s="99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6"/>
        <v>0</v>
      </c>
      <c r="O35" s="55">
        <v>0</v>
      </c>
      <c r="P35" s="53">
        <f t="shared" si="2"/>
        <v>0</v>
      </c>
      <c r="Q35" s="54"/>
      <c r="R35" s="117"/>
      <c r="S35" s="35"/>
      <c r="T35" s="117"/>
    </row>
    <row r="36" spans="2:20" ht="13.8" hidden="1">
      <c r="B36" s="127"/>
      <c r="C36" s="35"/>
      <c r="D36" s="99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2"/>
        <v>0</v>
      </c>
      <c r="Q36" s="54"/>
      <c r="R36" s="118"/>
      <c r="S36" s="35"/>
      <c r="T36" s="118"/>
    </row>
    <row r="37" spans="2:20" ht="13.8" hidden="1">
      <c r="B37" s="127"/>
      <c r="C37" s="35"/>
      <c r="D37" s="99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2"/>
        <v>0</v>
      </c>
      <c r="Q37" s="54"/>
      <c r="R37" s="117"/>
      <c r="S37" s="35"/>
      <c r="T37" s="117"/>
    </row>
    <row r="38" spans="2:20" ht="13.8" hidden="1">
      <c r="B38" s="127"/>
      <c r="C38" s="35"/>
      <c r="D38" s="99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2"/>
        <v>0</v>
      </c>
      <c r="Q38" s="54"/>
      <c r="R38" s="118"/>
      <c r="S38" s="35"/>
      <c r="T38" s="118"/>
    </row>
    <row r="39" spans="2:20" ht="13.8" hidden="1">
      <c r="B39" s="127"/>
      <c r="C39" s="35"/>
      <c r="D39" s="99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2"/>
        <v>0</v>
      </c>
      <c r="Q39" s="54"/>
      <c r="R39" s="118"/>
      <c r="S39" s="35"/>
      <c r="T39" s="118"/>
    </row>
    <row r="40" spans="2:20" ht="13.8" hidden="1">
      <c r="B40" s="127"/>
      <c r="C40" s="35"/>
      <c r="D40" s="99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2"/>
        <v>0</v>
      </c>
      <c r="Q40" s="54"/>
      <c r="R40" s="118"/>
      <c r="S40" s="35"/>
      <c r="T40" s="118"/>
    </row>
    <row r="41" spans="2:20" ht="13.8" hidden="1">
      <c r="B41" s="127"/>
      <c r="C41" s="35"/>
      <c r="D41" s="99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2"/>
        <v>0</v>
      </c>
      <c r="Q41" s="54"/>
      <c r="R41" s="118"/>
      <c r="S41" s="35"/>
      <c r="T41" s="118"/>
    </row>
    <row r="42" spans="2:20" ht="13.8" hidden="1">
      <c r="B42" s="127"/>
      <c r="C42" s="35"/>
      <c r="D42" s="99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/>
      <c r="C43" s="35"/>
      <c r="D43" s="99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2"/>
        <v>0</v>
      </c>
      <c r="Q43" s="54"/>
      <c r="R43" s="118"/>
      <c r="S43" s="35"/>
      <c r="T43" s="118"/>
    </row>
    <row r="44" spans="2:20" ht="13.8" hidden="1">
      <c r="B44" s="127"/>
      <c r="C44" s="35"/>
      <c r="D44" s="105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2"/>
        <v>0</v>
      </c>
      <c r="Q44" s="54"/>
      <c r="R44" s="117"/>
      <c r="S44" s="35"/>
      <c r="T44" s="117"/>
    </row>
    <row r="45" spans="2:20" ht="13.8" hidden="1">
      <c r="B45" s="127"/>
      <c r="C45" s="35"/>
      <c r="D45" s="99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/>
      <c r="C46" s="35"/>
      <c r="D46" s="99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/>
      <c r="C47" s="35"/>
      <c r="D47" s="99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/>
      <c r="C48" s="35"/>
      <c r="D48" s="99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/>
      <c r="C49" s="35"/>
      <c r="D49" s="99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/>
      <c r="C50" s="35"/>
      <c r="D50" s="99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2"/>
        <v>0</v>
      </c>
      <c r="Q50" s="54"/>
      <c r="R50" s="118"/>
      <c r="S50" s="35"/>
      <c r="T50" s="118"/>
    </row>
    <row r="51" spans="2:20" ht="13.8" hidden="1">
      <c r="B51" s="127"/>
      <c r="C51" s="35"/>
      <c r="D51" s="99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/>
      <c r="C52" s="35"/>
      <c r="D52" s="99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2"/>
        <v>0</v>
      </c>
      <c r="Q52" s="54"/>
      <c r="R52" s="117"/>
      <c r="S52" s="35"/>
      <c r="T52" s="117"/>
    </row>
    <row r="53" spans="2:20" ht="13.8" hidden="1">
      <c r="B53" s="127"/>
      <c r="C53" s="35"/>
      <c r="D53" s="99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6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/>
      <c r="C54" s="35"/>
      <c r="D54" s="99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6"/>
        <v>0</v>
      </c>
      <c r="O54" s="55">
        <v>0</v>
      </c>
      <c r="P54" s="53">
        <f t="shared" si="2"/>
        <v>0</v>
      </c>
      <c r="Q54" s="54"/>
      <c r="R54" s="117"/>
      <c r="S54" s="35"/>
      <c r="T54" s="117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3.2" customHeight="1">
      <c r="B56" s="56"/>
      <c r="C56" s="35"/>
      <c r="D56" s="77"/>
      <c r="E56" s="66"/>
      <c r="F56" s="179" t="s">
        <v>37</v>
      </c>
      <c r="G56" s="180"/>
      <c r="H56" s="180"/>
      <c r="I56" s="78">
        <f>SUM(I7:I55)</f>
        <v>2457421</v>
      </c>
      <c r="J56" s="50"/>
      <c r="K56" s="179" t="s">
        <v>11</v>
      </c>
      <c r="L56" s="180"/>
      <c r="M56" s="180"/>
      <c r="N56" s="180"/>
      <c r="O56" s="180"/>
      <c r="P56" s="79">
        <f>SUM(P7:P55)</f>
        <v>1356466</v>
      </c>
      <c r="Q56" s="57"/>
      <c r="R56" s="162"/>
      <c r="S56" s="35"/>
      <c r="T56" s="35"/>
    </row>
    <row r="57" spans="2:20" ht="13.2" customHeight="1">
      <c r="B57" s="56"/>
      <c r="C57" s="35"/>
      <c r="D57" s="77"/>
      <c r="E57" s="66"/>
      <c r="F57" s="181" t="s">
        <v>38</v>
      </c>
      <c r="G57" s="182"/>
      <c r="H57" s="182"/>
      <c r="I57" s="81">
        <f>I56*0.25</f>
        <v>614355.25</v>
      </c>
      <c r="J57" s="50"/>
      <c r="K57" s="106"/>
      <c r="L57" s="107"/>
      <c r="M57" s="183" t="s">
        <v>38</v>
      </c>
      <c r="N57" s="183"/>
      <c r="O57" s="183"/>
      <c r="P57" s="82">
        <f>P56*0.25</f>
        <v>339116.5</v>
      </c>
      <c r="Q57" s="58"/>
      <c r="R57" s="163"/>
      <c r="S57" s="35"/>
      <c r="T57" s="35"/>
    </row>
    <row r="58" spans="2:20" ht="13.2" customHeight="1">
      <c r="B58" s="56"/>
      <c r="C58" s="35"/>
      <c r="D58" s="80"/>
      <c r="E58" s="80"/>
      <c r="F58" s="184" t="s">
        <v>12</v>
      </c>
      <c r="G58" s="183"/>
      <c r="H58" s="183"/>
      <c r="I58" s="81">
        <f>SUM(I56+I57)</f>
        <v>3071776.25</v>
      </c>
      <c r="J58" s="50"/>
      <c r="K58" s="184" t="s">
        <v>12</v>
      </c>
      <c r="L58" s="183"/>
      <c r="M58" s="183"/>
      <c r="N58" s="183"/>
      <c r="O58" s="183"/>
      <c r="P58" s="82">
        <f>SUM(P56+P57)</f>
        <v>1695582.5</v>
      </c>
      <c r="Q58" s="58"/>
      <c r="R58" s="163"/>
      <c r="S58" s="35"/>
      <c r="T58" s="35"/>
    </row>
    <row r="59" spans="2:20" ht="13.2" customHeight="1">
      <c r="B59" s="56"/>
      <c r="C59" s="35"/>
      <c r="D59" s="80"/>
      <c r="E59" s="83"/>
      <c r="F59" s="70"/>
      <c r="G59" s="185" t="s">
        <v>33</v>
      </c>
      <c r="H59" s="185"/>
      <c r="I59" s="84">
        <f>I58*19%</f>
        <v>583637.48750000005</v>
      </c>
      <c r="J59" s="59"/>
      <c r="K59" s="186" t="s">
        <v>34</v>
      </c>
      <c r="L59" s="185"/>
      <c r="M59" s="185"/>
      <c r="N59" s="185"/>
      <c r="O59" s="185"/>
      <c r="P59" s="85">
        <f>P58*19%</f>
        <v>322160.67499999999</v>
      </c>
      <c r="Q59" s="58"/>
      <c r="R59" s="163"/>
      <c r="S59" s="35"/>
      <c r="T59" s="35"/>
    </row>
    <row r="60" spans="2:20" ht="13.2" customHeight="1">
      <c r="B60" s="56"/>
      <c r="C60" s="35"/>
      <c r="D60" s="35"/>
      <c r="E60" s="86"/>
      <c r="F60" s="68"/>
      <c r="G60" s="187" t="s">
        <v>35</v>
      </c>
      <c r="H60" s="187"/>
      <c r="I60" s="87">
        <f>+I58+I59</f>
        <v>3655413.7374999998</v>
      </c>
      <c r="J60" s="50"/>
      <c r="K60" s="188" t="s">
        <v>13</v>
      </c>
      <c r="L60" s="187"/>
      <c r="M60" s="187"/>
      <c r="N60" s="187"/>
      <c r="O60" s="187"/>
      <c r="P60" s="91">
        <f>SUM(P58:P59)</f>
        <v>2017743.175</v>
      </c>
      <c r="Q60" s="61"/>
      <c r="R60" s="163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3"/>
      <c r="S61" s="35"/>
      <c r="T61" s="35"/>
    </row>
    <row r="62" spans="2:20" ht="15.6" customHeight="1">
      <c r="B62" s="56"/>
      <c r="C62" s="35"/>
      <c r="D62" s="80"/>
      <c r="E62" s="67"/>
      <c r="F62" s="189"/>
      <c r="G62" s="190"/>
      <c r="H62" s="190"/>
      <c r="I62" s="90"/>
      <c r="J62" s="50"/>
      <c r="K62" s="189"/>
      <c r="L62" s="190"/>
      <c r="M62" s="190"/>
      <c r="N62" s="190"/>
      <c r="O62" s="190"/>
      <c r="P62" s="62"/>
      <c r="Q62" s="62"/>
      <c r="R62" s="164"/>
      <c r="S62" s="35"/>
      <c r="T62" s="35"/>
    </row>
    <row r="63" spans="2:20" ht="13.2" customHeight="1">
      <c r="B63" s="178"/>
      <c r="C63" s="178"/>
      <c r="D63" s="178"/>
      <c r="E63" s="178"/>
      <c r="F63" s="178"/>
      <c r="G63" s="178"/>
      <c r="H63" s="178"/>
    </row>
    <row r="64" spans="2:20">
      <c r="B64" s="178"/>
      <c r="C64" s="178"/>
      <c r="D64" s="178"/>
      <c r="E64" s="178"/>
      <c r="F64" s="178"/>
      <c r="G64" s="178"/>
      <c r="H64" s="178"/>
      <c r="I64" s="124"/>
    </row>
    <row r="65" spans="2:18" ht="13.8">
      <c r="B65" s="35"/>
      <c r="C65" s="35"/>
      <c r="D65" s="116" t="s">
        <v>41</v>
      </c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</row>
    <row r="66" spans="2:18" ht="13.8">
      <c r="B66" s="65" t="s">
        <v>10</v>
      </c>
      <c r="C66" s="35"/>
      <c r="D66" s="64" t="s">
        <v>2</v>
      </c>
      <c r="E66" s="37"/>
      <c r="F66" s="173" t="s">
        <v>0</v>
      </c>
      <c r="G66" s="174"/>
      <c r="H66" s="174"/>
      <c r="I66" s="175"/>
      <c r="J66" s="38"/>
      <c r="K66" s="176" t="s">
        <v>1</v>
      </c>
      <c r="L66" s="176"/>
      <c r="M66" s="177"/>
      <c r="N66" s="177"/>
      <c r="O66" s="177"/>
      <c r="P66" s="177"/>
      <c r="Q66" s="39"/>
      <c r="R66" s="36"/>
    </row>
    <row r="67" spans="2:18" ht="13.8">
      <c r="B67" s="72"/>
      <c r="C67" s="73"/>
      <c r="D67" s="74" t="s">
        <v>42</v>
      </c>
      <c r="E67" s="38"/>
      <c r="F67" s="75"/>
      <c r="G67" s="72"/>
      <c r="H67" s="72"/>
      <c r="I67" s="72"/>
      <c r="J67" s="38"/>
      <c r="K67" s="75"/>
      <c r="L67" s="75"/>
      <c r="M67" s="72"/>
      <c r="N67" s="72"/>
      <c r="O67" s="72"/>
      <c r="P67" s="72"/>
      <c r="Q67" s="39"/>
      <c r="R67" s="36"/>
    </row>
    <row r="68" spans="2:18" ht="13.8">
      <c r="B68" s="72"/>
      <c r="C68" s="73"/>
      <c r="D68" s="71" t="s">
        <v>40</v>
      </c>
      <c r="E68" s="38"/>
      <c r="F68" s="75"/>
      <c r="G68" s="72"/>
      <c r="H68" s="72"/>
      <c r="I68" s="72"/>
      <c r="J68" s="38"/>
      <c r="K68" s="75"/>
      <c r="L68" s="75"/>
      <c r="M68" s="72"/>
      <c r="N68" s="72"/>
      <c r="O68" s="72"/>
      <c r="P68" s="72"/>
      <c r="Q68" s="39"/>
      <c r="R68" s="36"/>
    </row>
    <row r="69" spans="2:18" ht="13.8">
      <c r="B69" s="41">
        <v>1</v>
      </c>
      <c r="C69" s="42"/>
      <c r="D69" s="76" t="s">
        <v>43</v>
      </c>
      <c r="E69" s="43"/>
      <c r="F69" s="44" t="s">
        <v>3</v>
      </c>
      <c r="G69" s="41" t="s">
        <v>4</v>
      </c>
      <c r="H69" s="45" t="s">
        <v>5</v>
      </c>
      <c r="I69" s="46" t="s">
        <v>6</v>
      </c>
      <c r="J69" s="40"/>
      <c r="K69" s="44" t="s">
        <v>3</v>
      </c>
      <c r="L69" s="41" t="s">
        <v>4</v>
      </c>
      <c r="M69" s="45" t="s">
        <v>5</v>
      </c>
      <c r="N69" s="46" t="s">
        <v>6</v>
      </c>
      <c r="O69" s="44" t="s">
        <v>7</v>
      </c>
      <c r="P69" s="48" t="s">
        <v>8</v>
      </c>
      <c r="Q69" s="47"/>
      <c r="R69" s="159" t="s">
        <v>9</v>
      </c>
    </row>
    <row r="70" spans="2:18" ht="13.8">
      <c r="B70" s="127" t="s">
        <v>73</v>
      </c>
      <c r="C70" s="128"/>
      <c r="D70" s="105" t="s">
        <v>44</v>
      </c>
      <c r="E70" s="125"/>
      <c r="F70" s="51">
        <v>16</v>
      </c>
      <c r="G70" s="123" t="s">
        <v>4</v>
      </c>
      <c r="H70" s="53">
        <v>13490</v>
      </c>
      <c r="I70" s="53">
        <f t="shared" ref="I70:I78" si="7">+F70*H70</f>
        <v>215840</v>
      </c>
      <c r="J70" s="50"/>
      <c r="K70" s="51">
        <v>16</v>
      </c>
      <c r="L70" s="123" t="s">
        <v>4</v>
      </c>
      <c r="M70" s="53">
        <v>13490</v>
      </c>
      <c r="N70" s="112">
        <f t="shared" ref="N70:N78" si="8">+K70*M70</f>
        <v>215840</v>
      </c>
      <c r="O70" s="55">
        <v>0</v>
      </c>
      <c r="P70" s="53">
        <f t="shared" ref="P70:P78" si="9">+(-N70*O70)+N70</f>
        <v>215840</v>
      </c>
      <c r="Q70" s="54"/>
      <c r="R70" s="170" t="s">
        <v>62</v>
      </c>
    </row>
    <row r="71" spans="2:18" ht="13.8">
      <c r="B71" s="127" t="s">
        <v>74</v>
      </c>
      <c r="C71" s="128"/>
      <c r="D71" s="105" t="s">
        <v>45</v>
      </c>
      <c r="E71" s="125"/>
      <c r="F71" s="51">
        <v>7</v>
      </c>
      <c r="G71" s="123" t="s">
        <v>4</v>
      </c>
      <c r="H71" s="53">
        <v>4390</v>
      </c>
      <c r="I71" s="53">
        <f t="shared" si="7"/>
        <v>30730</v>
      </c>
      <c r="J71" s="50"/>
      <c r="K71" s="202">
        <v>7</v>
      </c>
      <c r="L71" s="203" t="s">
        <v>4</v>
      </c>
      <c r="M71" s="204">
        <v>4390</v>
      </c>
      <c r="N71" s="129">
        <f t="shared" si="8"/>
        <v>30730</v>
      </c>
      <c r="O71" s="55">
        <v>0</v>
      </c>
      <c r="P71" s="204">
        <f t="shared" si="9"/>
        <v>30730</v>
      </c>
      <c r="Q71" s="160"/>
      <c r="R71" s="170" t="s">
        <v>62</v>
      </c>
    </row>
    <row r="72" spans="2:18" ht="27.6">
      <c r="B72" s="127" t="s">
        <v>75</v>
      </c>
      <c r="C72" s="128"/>
      <c r="D72" s="105" t="s">
        <v>46</v>
      </c>
      <c r="E72" s="125"/>
      <c r="F72" s="51">
        <v>7</v>
      </c>
      <c r="G72" s="123" t="s">
        <v>4</v>
      </c>
      <c r="H72" s="53">
        <v>7390</v>
      </c>
      <c r="I72" s="53">
        <f t="shared" si="7"/>
        <v>51730</v>
      </c>
      <c r="J72" s="50"/>
      <c r="K72" s="202">
        <v>7</v>
      </c>
      <c r="L72" s="203" t="s">
        <v>4</v>
      </c>
      <c r="M72" s="204">
        <v>4590</v>
      </c>
      <c r="N72" s="129">
        <f t="shared" si="8"/>
        <v>32130</v>
      </c>
      <c r="O72" s="55">
        <v>0</v>
      </c>
      <c r="P72" s="204">
        <f t="shared" si="9"/>
        <v>32130</v>
      </c>
      <c r="Q72" s="160"/>
      <c r="R72" s="170" t="s">
        <v>72</v>
      </c>
    </row>
    <row r="73" spans="2:18" ht="27.6">
      <c r="B73" s="127" t="s">
        <v>76</v>
      </c>
      <c r="C73" s="128"/>
      <c r="D73" s="105" t="s">
        <v>47</v>
      </c>
      <c r="E73" s="125"/>
      <c r="F73" s="51">
        <v>8</v>
      </c>
      <c r="G73" s="123" t="s">
        <v>4</v>
      </c>
      <c r="H73" s="53">
        <v>3990</v>
      </c>
      <c r="I73" s="53">
        <f t="shared" si="7"/>
        <v>31920</v>
      </c>
      <c r="J73" s="50"/>
      <c r="K73" s="202">
        <v>2</v>
      </c>
      <c r="L73" s="203" t="s">
        <v>4</v>
      </c>
      <c r="M73" s="204">
        <v>3990</v>
      </c>
      <c r="N73" s="129">
        <f t="shared" si="8"/>
        <v>7980</v>
      </c>
      <c r="O73" s="55">
        <v>0</v>
      </c>
      <c r="P73" s="204">
        <f t="shared" si="9"/>
        <v>7980</v>
      </c>
      <c r="Q73" s="54"/>
      <c r="R73" s="170" t="s">
        <v>72</v>
      </c>
    </row>
    <row r="74" spans="2:18" ht="27.6">
      <c r="B74" s="127" t="s">
        <v>77</v>
      </c>
      <c r="C74" s="128"/>
      <c r="D74" s="105" t="s">
        <v>52</v>
      </c>
      <c r="E74" s="125"/>
      <c r="F74" s="51">
        <v>23</v>
      </c>
      <c r="G74" s="123" t="s">
        <v>4</v>
      </c>
      <c r="H74" s="53">
        <v>40592</v>
      </c>
      <c r="I74" s="53">
        <f t="shared" si="7"/>
        <v>933616</v>
      </c>
      <c r="J74" s="50"/>
      <c r="K74" s="202">
        <v>29</v>
      </c>
      <c r="L74" s="203" t="s">
        <v>4</v>
      </c>
      <c r="M74" s="204">
        <v>27669</v>
      </c>
      <c r="N74" s="204">
        <f t="shared" si="8"/>
        <v>802401</v>
      </c>
      <c r="O74" s="55">
        <v>0</v>
      </c>
      <c r="P74" s="204">
        <f t="shared" si="9"/>
        <v>802401</v>
      </c>
      <c r="Q74" s="54"/>
      <c r="R74" s="170" t="s">
        <v>72</v>
      </c>
    </row>
    <row r="75" spans="2:18" ht="27.6">
      <c r="B75" s="127" t="s">
        <v>78</v>
      </c>
      <c r="C75" s="35"/>
      <c r="D75" s="99" t="s">
        <v>50</v>
      </c>
      <c r="E75" s="49"/>
      <c r="F75" s="51">
        <v>2</v>
      </c>
      <c r="G75" s="123" t="s">
        <v>4</v>
      </c>
      <c r="H75" s="53">
        <v>89900</v>
      </c>
      <c r="I75" s="53">
        <f t="shared" si="7"/>
        <v>179800</v>
      </c>
      <c r="J75" s="50"/>
      <c r="K75" s="202">
        <v>1</v>
      </c>
      <c r="L75" s="203" t="s">
        <v>4</v>
      </c>
      <c r="M75" s="204">
        <v>117990</v>
      </c>
      <c r="N75" s="129">
        <f t="shared" si="8"/>
        <v>117990</v>
      </c>
      <c r="O75" s="55">
        <v>0</v>
      </c>
      <c r="P75" s="204">
        <f t="shared" si="9"/>
        <v>117990</v>
      </c>
      <c r="Q75" s="160"/>
      <c r="R75" s="170" t="s">
        <v>72</v>
      </c>
    </row>
    <row r="76" spans="2:18" ht="27.6">
      <c r="B76" s="127" t="s">
        <v>79</v>
      </c>
      <c r="C76" s="35"/>
      <c r="D76" s="105" t="s">
        <v>48</v>
      </c>
      <c r="E76" s="49"/>
      <c r="F76" s="51">
        <v>2</v>
      </c>
      <c r="G76" s="123" t="s">
        <v>4</v>
      </c>
      <c r="H76" s="53">
        <v>17990</v>
      </c>
      <c r="I76" s="53">
        <f t="shared" si="7"/>
        <v>35980</v>
      </c>
      <c r="J76" s="50"/>
      <c r="K76" s="202">
        <v>2</v>
      </c>
      <c r="L76" s="203" t="s">
        <v>4</v>
      </c>
      <c r="M76" s="204">
        <v>17990</v>
      </c>
      <c r="N76" s="129">
        <f t="shared" si="8"/>
        <v>35980</v>
      </c>
      <c r="O76" s="55">
        <v>0</v>
      </c>
      <c r="P76" s="204">
        <f t="shared" si="9"/>
        <v>35980</v>
      </c>
      <c r="Q76" s="160"/>
      <c r="R76" s="170" t="s">
        <v>72</v>
      </c>
    </row>
    <row r="77" spans="2:18" ht="27.6">
      <c r="B77" s="127" t="s">
        <v>80</v>
      </c>
      <c r="C77" s="35"/>
      <c r="D77" s="99" t="s">
        <v>51</v>
      </c>
      <c r="E77" s="49"/>
      <c r="F77" s="51">
        <v>10</v>
      </c>
      <c r="G77" s="123" t="s">
        <v>4</v>
      </c>
      <c r="H77" s="53">
        <v>4490</v>
      </c>
      <c r="I77" s="53">
        <f t="shared" si="7"/>
        <v>44900</v>
      </c>
      <c r="J77" s="50"/>
      <c r="K77" s="202">
        <v>4</v>
      </c>
      <c r="L77" s="203" t="s">
        <v>4</v>
      </c>
      <c r="M77" s="204">
        <v>4490</v>
      </c>
      <c r="N77" s="129">
        <f t="shared" si="8"/>
        <v>17960</v>
      </c>
      <c r="O77" s="55">
        <v>0</v>
      </c>
      <c r="P77" s="204">
        <f t="shared" si="9"/>
        <v>17960</v>
      </c>
      <c r="Q77" s="160"/>
      <c r="R77" s="170" t="s">
        <v>72</v>
      </c>
    </row>
    <row r="78" spans="2:18" ht="27.6">
      <c r="B78" s="127" t="s">
        <v>81</v>
      </c>
      <c r="C78" s="35"/>
      <c r="D78" s="99" t="s">
        <v>49</v>
      </c>
      <c r="E78" s="49"/>
      <c r="F78" s="51">
        <v>6</v>
      </c>
      <c r="G78" s="123" t="s">
        <v>4</v>
      </c>
      <c r="H78" s="53">
        <v>6480</v>
      </c>
      <c r="I78" s="53">
        <f t="shared" si="7"/>
        <v>38880</v>
      </c>
      <c r="J78" s="50"/>
      <c r="K78" s="202">
        <v>6</v>
      </c>
      <c r="L78" s="203" t="s">
        <v>4</v>
      </c>
      <c r="M78" s="204">
        <v>6480</v>
      </c>
      <c r="N78" s="129">
        <f t="shared" si="8"/>
        <v>38880</v>
      </c>
      <c r="O78" s="55">
        <v>0</v>
      </c>
      <c r="P78" s="204">
        <f t="shared" si="9"/>
        <v>38880</v>
      </c>
      <c r="Q78" s="160"/>
      <c r="R78" s="170" t="s">
        <v>72</v>
      </c>
    </row>
    <row r="79" spans="2:18" ht="13.8">
      <c r="B79" s="41">
        <v>2</v>
      </c>
      <c r="C79" s="42"/>
      <c r="D79" s="76" t="s">
        <v>63</v>
      </c>
      <c r="E79" s="43"/>
      <c r="F79" s="44" t="s">
        <v>3</v>
      </c>
      <c r="G79" s="41" t="s">
        <v>4</v>
      </c>
      <c r="H79" s="45" t="s">
        <v>5</v>
      </c>
      <c r="I79" s="46" t="s">
        <v>6</v>
      </c>
      <c r="J79" s="40"/>
      <c r="K79" s="44" t="s">
        <v>3</v>
      </c>
      <c r="L79" s="41" t="s">
        <v>4</v>
      </c>
      <c r="M79" s="45" t="s">
        <v>5</v>
      </c>
      <c r="N79" s="46" t="s">
        <v>6</v>
      </c>
      <c r="O79" s="44" t="s">
        <v>7</v>
      </c>
      <c r="P79" s="48" t="s">
        <v>8</v>
      </c>
      <c r="Q79" s="47"/>
      <c r="R79" s="159" t="s">
        <v>9</v>
      </c>
    </row>
    <row r="80" spans="2:18" ht="27.6">
      <c r="B80" s="127" t="s">
        <v>82</v>
      </c>
      <c r="C80" s="73"/>
      <c r="D80" s="165" t="s">
        <v>64</v>
      </c>
      <c r="E80" s="109"/>
      <c r="F80" s="110">
        <v>55</v>
      </c>
      <c r="G80" s="111" t="s">
        <v>65</v>
      </c>
      <c r="H80" s="112">
        <v>5700</v>
      </c>
      <c r="I80" s="112">
        <f t="shared" ref="I80:I82" si="10">+F80*H80</f>
        <v>313500</v>
      </c>
      <c r="J80" s="113"/>
      <c r="K80" s="208">
        <v>55</v>
      </c>
      <c r="L80" s="209" t="s">
        <v>65</v>
      </c>
      <c r="M80" s="129">
        <v>5700</v>
      </c>
      <c r="N80" s="129">
        <f t="shared" ref="N80:N82" si="11">+K80*M80</f>
        <v>313500</v>
      </c>
      <c r="O80" s="114">
        <v>0</v>
      </c>
      <c r="P80" s="129">
        <f t="shared" ref="P80:P82" si="12">+(-N80*O80)+N80</f>
        <v>313500</v>
      </c>
      <c r="Q80" s="171"/>
      <c r="R80" s="170" t="s">
        <v>72</v>
      </c>
    </row>
    <row r="81" spans="2:18" ht="27.6">
      <c r="B81" s="127" t="s">
        <v>83</v>
      </c>
      <c r="C81" s="73"/>
      <c r="D81" s="165" t="s">
        <v>66</v>
      </c>
      <c r="E81" s="109"/>
      <c r="F81" s="51">
        <v>55</v>
      </c>
      <c r="G81" s="52" t="s">
        <v>65</v>
      </c>
      <c r="H81" s="53">
        <v>4691</v>
      </c>
      <c r="I81" s="112">
        <f t="shared" si="10"/>
        <v>258005</v>
      </c>
      <c r="J81" s="113"/>
      <c r="K81" s="208">
        <v>55</v>
      </c>
      <c r="L81" s="210" t="s">
        <v>65</v>
      </c>
      <c r="M81" s="204">
        <v>4691</v>
      </c>
      <c r="N81" s="129">
        <f t="shared" si="11"/>
        <v>258005</v>
      </c>
      <c r="O81" s="114">
        <v>0</v>
      </c>
      <c r="P81" s="129">
        <f t="shared" si="12"/>
        <v>258005</v>
      </c>
      <c r="Q81" s="171"/>
      <c r="R81" s="170" t="s">
        <v>72</v>
      </c>
    </row>
    <row r="82" spans="2:18" ht="27.6">
      <c r="B82" s="127" t="s">
        <v>84</v>
      </c>
      <c r="C82" s="73"/>
      <c r="D82" s="108" t="s">
        <v>67</v>
      </c>
      <c r="E82" s="109"/>
      <c r="F82" s="110">
        <v>55</v>
      </c>
      <c r="G82" s="111" t="s">
        <v>65</v>
      </c>
      <c r="H82" s="112">
        <v>5864</v>
      </c>
      <c r="I82" s="112">
        <f t="shared" si="10"/>
        <v>322520</v>
      </c>
      <c r="J82" s="113"/>
      <c r="K82" s="208">
        <v>55</v>
      </c>
      <c r="L82" s="209" t="s">
        <v>65</v>
      </c>
      <c r="M82" s="129">
        <v>5864</v>
      </c>
      <c r="N82" s="129">
        <f t="shared" si="11"/>
        <v>322520</v>
      </c>
      <c r="O82" s="114">
        <v>0</v>
      </c>
      <c r="P82" s="129">
        <f t="shared" si="12"/>
        <v>322520</v>
      </c>
      <c r="Q82" s="115"/>
      <c r="R82" s="170" t="s">
        <v>72</v>
      </c>
    </row>
    <row r="83" spans="2:18" ht="13.8"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</row>
    <row r="84" spans="2:18" ht="13.8">
      <c r="B84" s="56"/>
      <c r="C84" s="35"/>
      <c r="D84" s="77"/>
      <c r="E84" s="66"/>
      <c r="F84" s="179" t="s">
        <v>37</v>
      </c>
      <c r="G84" s="180"/>
      <c r="H84" s="180"/>
      <c r="I84" s="78">
        <f>SUM(I70:I83)</f>
        <v>2457421</v>
      </c>
      <c r="J84" s="50"/>
      <c r="K84" s="179" t="s">
        <v>11</v>
      </c>
      <c r="L84" s="180"/>
      <c r="M84" s="180"/>
      <c r="N84" s="180"/>
      <c r="O84" s="180"/>
      <c r="P84" s="79">
        <f>SUM(P70:P83)</f>
        <v>2193916</v>
      </c>
      <c r="Q84" s="57"/>
      <c r="R84" s="162"/>
    </row>
    <row r="85" spans="2:18" ht="13.8">
      <c r="B85" s="56"/>
      <c r="C85" s="35"/>
      <c r="D85" s="77"/>
      <c r="E85" s="66"/>
      <c r="F85" s="181" t="s">
        <v>38</v>
      </c>
      <c r="G85" s="182"/>
      <c r="H85" s="182"/>
      <c r="I85" s="81">
        <f>I84*0.25</f>
        <v>614355.25</v>
      </c>
      <c r="J85" s="50"/>
      <c r="K85" s="106"/>
      <c r="L85" s="107"/>
      <c r="M85" s="183" t="s">
        <v>38</v>
      </c>
      <c r="N85" s="183"/>
      <c r="O85" s="183"/>
      <c r="P85" s="82">
        <f>P84*0.25</f>
        <v>548479</v>
      </c>
      <c r="Q85" s="58"/>
      <c r="R85" s="163"/>
    </row>
    <row r="86" spans="2:18" ht="13.8">
      <c r="B86" s="56"/>
      <c r="C86" s="35"/>
      <c r="D86" s="80"/>
      <c r="E86" s="80"/>
      <c r="F86" s="184" t="s">
        <v>12</v>
      </c>
      <c r="G86" s="183"/>
      <c r="H86" s="183"/>
      <c r="I86" s="81">
        <f>SUM(I84+I85)</f>
        <v>3071776.25</v>
      </c>
      <c r="J86" s="50"/>
      <c r="K86" s="184" t="s">
        <v>12</v>
      </c>
      <c r="L86" s="183"/>
      <c r="M86" s="183"/>
      <c r="N86" s="183"/>
      <c r="O86" s="183"/>
      <c r="P86" s="82">
        <f>SUM(P84+P85)</f>
        <v>2742395</v>
      </c>
      <c r="Q86" s="58"/>
      <c r="R86" s="163"/>
    </row>
    <row r="87" spans="2:18" ht="13.8">
      <c r="B87" s="56"/>
      <c r="C87" s="35"/>
      <c r="D87" s="80"/>
      <c r="E87" s="83"/>
      <c r="F87" s="70"/>
      <c r="G87" s="185" t="s">
        <v>33</v>
      </c>
      <c r="H87" s="185"/>
      <c r="I87" s="84">
        <f>I86*19%</f>
        <v>583637.48750000005</v>
      </c>
      <c r="J87" s="59"/>
      <c r="K87" s="186" t="s">
        <v>34</v>
      </c>
      <c r="L87" s="185"/>
      <c r="M87" s="185"/>
      <c r="N87" s="185"/>
      <c r="O87" s="185"/>
      <c r="P87" s="85">
        <f>P86*19%</f>
        <v>521055.05</v>
      </c>
      <c r="Q87" s="58"/>
      <c r="R87" s="163"/>
    </row>
    <row r="88" spans="2:18" ht="13.8">
      <c r="B88" s="56"/>
      <c r="C88" s="35"/>
      <c r="D88" s="35"/>
      <c r="E88" s="86"/>
      <c r="F88" s="68"/>
      <c r="G88" s="187" t="s">
        <v>35</v>
      </c>
      <c r="H88" s="187"/>
      <c r="I88" s="87">
        <f>+I86+I87</f>
        <v>3655413.7374999998</v>
      </c>
      <c r="J88" s="50"/>
      <c r="K88" s="188" t="s">
        <v>13</v>
      </c>
      <c r="L88" s="187"/>
      <c r="M88" s="187"/>
      <c r="N88" s="187"/>
      <c r="O88" s="187"/>
      <c r="P88" s="91">
        <f>SUM(P86:P87)</f>
        <v>3263450.05</v>
      </c>
      <c r="Q88" s="61"/>
      <c r="R88" s="163"/>
    </row>
    <row r="89" spans="2:18" ht="13.8">
      <c r="B89" s="56"/>
      <c r="C89" s="35"/>
      <c r="D89" s="80"/>
      <c r="E89" s="88"/>
      <c r="F89" s="68"/>
      <c r="G89" s="69"/>
      <c r="H89" s="69"/>
      <c r="I89" s="89"/>
      <c r="J89" s="50"/>
      <c r="K89" s="68"/>
      <c r="L89" s="69"/>
      <c r="M89" s="69"/>
      <c r="N89" s="69"/>
      <c r="O89" s="69"/>
      <c r="P89" s="60"/>
      <c r="Q89" s="61"/>
      <c r="R89" s="163"/>
    </row>
    <row r="90" spans="2:18" ht="14.4">
      <c r="B90" s="56"/>
      <c r="C90" s="35"/>
      <c r="D90" s="80"/>
      <c r="E90" s="67"/>
      <c r="F90" s="189"/>
      <c r="G90" s="190"/>
      <c r="H90" s="190"/>
      <c r="I90" s="90"/>
      <c r="J90" s="50"/>
      <c r="K90" s="189"/>
      <c r="L90" s="190"/>
      <c r="M90" s="190"/>
      <c r="N90" s="190"/>
      <c r="O90" s="190"/>
      <c r="P90" s="62"/>
      <c r="Q90" s="62"/>
      <c r="R90" s="164"/>
    </row>
  </sheetData>
  <mergeCells count="29">
    <mergeCell ref="F90:H90"/>
    <mergeCell ref="K90:O90"/>
    <mergeCell ref="F86:H86"/>
    <mergeCell ref="K86:O86"/>
    <mergeCell ref="G87:H87"/>
    <mergeCell ref="K87:O87"/>
    <mergeCell ref="G88:H88"/>
    <mergeCell ref="K88:O88"/>
    <mergeCell ref="F66:I66"/>
    <mergeCell ref="K66:P66"/>
    <mergeCell ref="F84:H84"/>
    <mergeCell ref="K84:O84"/>
    <mergeCell ref="F85:H85"/>
    <mergeCell ref="M85:O85"/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10"/>
  <sheetViews>
    <sheetView showGridLines="0" topLeftCell="C1" zoomScaleNormal="100" workbookViewId="0">
      <selection activeCell="H6" sqref="H6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5.109375" style="2" bestFit="1" customWidth="1"/>
    <col min="4" max="4" width="5.109375" style="2" customWidth="1"/>
    <col min="5" max="5" width="11.21875" style="95" bestFit="1" customWidth="1"/>
    <col min="6" max="6" width="14.6640625" style="95" bestFit="1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6.88671875" style="30" customWidth="1"/>
    <col min="13" max="13" width="13.77734375" style="2" customWidth="1"/>
    <col min="14" max="15" width="9.109375" style="2"/>
    <col min="16" max="16" width="13.44140625" style="2" bestFit="1" customWidth="1"/>
    <col min="17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6">
      <c r="C1" s="63"/>
    </row>
    <row r="2" spans="1:16" ht="13.2" customHeight="1">
      <c r="B2" s="8" t="s">
        <v>26</v>
      </c>
      <c r="C2" s="8" t="s">
        <v>25</v>
      </c>
      <c r="D2" s="193" t="s">
        <v>14</v>
      </c>
      <c r="E2" s="193"/>
      <c r="F2" s="193"/>
      <c r="G2" s="199" t="s">
        <v>15</v>
      </c>
      <c r="H2" s="200"/>
      <c r="I2" s="200"/>
      <c r="J2" s="200"/>
      <c r="K2" s="200"/>
      <c r="L2" s="200"/>
      <c r="M2" s="201"/>
    </row>
    <row r="3" spans="1:16">
      <c r="B3" s="4"/>
      <c r="C3" s="93" t="s">
        <v>41</v>
      </c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6">
      <c r="A4" s="3"/>
      <c r="B4" s="5"/>
      <c r="C4" s="94" t="s">
        <v>42</v>
      </c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6" s="143" customFormat="1" ht="26.4">
      <c r="A5" s="137"/>
      <c r="B5" s="138">
        <v>1</v>
      </c>
      <c r="C5" s="157" t="s">
        <v>68</v>
      </c>
      <c r="D5" s="166">
        <v>1</v>
      </c>
      <c r="E5" s="167">
        <v>550000</v>
      </c>
      <c r="F5" s="139">
        <f t="shared" ref="F5:F7" si="0">E5*D5</f>
        <v>550000</v>
      </c>
      <c r="G5" s="166">
        <v>1</v>
      </c>
      <c r="H5" s="205">
        <v>445000</v>
      </c>
      <c r="I5" s="206">
        <f t="shared" ref="I5:I7" si="1">H5*G5</f>
        <v>445000</v>
      </c>
      <c r="J5" s="140">
        <v>0.1</v>
      </c>
      <c r="K5" s="141">
        <f>ROUND(I5-(I5*J5),2)</f>
        <v>400500</v>
      </c>
      <c r="L5" s="144" t="s">
        <v>71</v>
      </c>
      <c r="M5" s="142"/>
    </row>
    <row r="6" spans="1:16" s="143" customFormat="1" ht="26.4">
      <c r="A6" s="137"/>
      <c r="B6" s="138">
        <v>2</v>
      </c>
      <c r="C6" s="157" t="s">
        <v>69</v>
      </c>
      <c r="D6" s="166">
        <v>1</v>
      </c>
      <c r="E6" s="167">
        <v>389000</v>
      </c>
      <c r="F6" s="139">
        <f t="shared" si="0"/>
        <v>389000</v>
      </c>
      <c r="G6" s="166">
        <v>1</v>
      </c>
      <c r="H6" s="205">
        <v>299000</v>
      </c>
      <c r="I6" s="206">
        <f t="shared" si="1"/>
        <v>299000</v>
      </c>
      <c r="J6" s="140">
        <v>0.1</v>
      </c>
      <c r="K6" s="141">
        <f t="shared" ref="K6:K7" si="2">ROUND(I6-(I6*J6),2)</f>
        <v>269100</v>
      </c>
      <c r="L6" s="144" t="s">
        <v>71</v>
      </c>
      <c r="M6" s="142"/>
    </row>
    <row r="7" spans="1:16" s="148" customFormat="1" ht="26.4">
      <c r="A7" s="145"/>
      <c r="B7" s="146">
        <v>3</v>
      </c>
      <c r="C7" s="158" t="s">
        <v>70</v>
      </c>
      <c r="D7" s="166">
        <v>1</v>
      </c>
      <c r="E7" s="168">
        <v>650000</v>
      </c>
      <c r="F7" s="139">
        <f t="shared" si="0"/>
        <v>650000</v>
      </c>
      <c r="G7" s="166">
        <v>1</v>
      </c>
      <c r="H7" s="207">
        <v>440000</v>
      </c>
      <c r="I7" s="206">
        <f t="shared" si="1"/>
        <v>440000</v>
      </c>
      <c r="J7" s="140">
        <v>0.1</v>
      </c>
      <c r="K7" s="141">
        <f t="shared" si="2"/>
        <v>396000</v>
      </c>
      <c r="L7" s="144" t="s">
        <v>71</v>
      </c>
      <c r="M7" s="147"/>
    </row>
    <row r="8" spans="1:16" s="143" customFormat="1" ht="10.8" customHeight="1">
      <c r="B8" s="149"/>
      <c r="C8" s="150"/>
      <c r="D8" s="151"/>
      <c r="E8" s="152"/>
      <c r="F8" s="153"/>
      <c r="G8" s="154"/>
      <c r="H8" s="152"/>
      <c r="I8" s="150"/>
      <c r="J8" s="150"/>
      <c r="K8" s="151"/>
      <c r="L8" s="155"/>
      <c r="M8" s="156"/>
    </row>
    <row r="9" spans="1:16">
      <c r="B9" s="15"/>
      <c r="C9" s="17"/>
      <c r="D9" s="198" t="s">
        <v>36</v>
      </c>
      <c r="E9" s="198"/>
      <c r="F9" s="92">
        <f>SUM(F5:F7)</f>
        <v>1589000</v>
      </c>
      <c r="G9" s="23" t="s">
        <v>24</v>
      </c>
      <c r="H9" s="100"/>
      <c r="I9" s="24"/>
      <c r="J9" s="25"/>
      <c r="K9" s="26">
        <f>SUM(K5:K8)</f>
        <v>1065600</v>
      </c>
      <c r="L9" s="121"/>
      <c r="M9" s="27"/>
    </row>
    <row r="10" spans="1:16">
      <c r="B10" s="16"/>
      <c r="C10" s="18"/>
      <c r="D10" s="19"/>
      <c r="E10" s="98"/>
      <c r="F10" s="104"/>
      <c r="G10" s="5"/>
      <c r="H10" s="98"/>
      <c r="I10" s="20"/>
      <c r="J10" s="21"/>
      <c r="K10" s="22"/>
      <c r="L10" s="122"/>
      <c r="M10" s="28"/>
    </row>
    <row r="11" spans="1:16">
      <c r="G11" s="3"/>
      <c r="H11" s="101"/>
      <c r="I11" s="3"/>
      <c r="J11" s="6"/>
      <c r="K11" s="7"/>
      <c r="L11" s="29"/>
    </row>
    <row r="12" spans="1:16" ht="15">
      <c r="D12" s="191" t="s">
        <v>30</v>
      </c>
      <c r="E12" s="192"/>
      <c r="F12" s="31">
        <f>'Daños Edificio'!I60</f>
        <v>3655413.7374999998</v>
      </c>
      <c r="J12" s="191" t="s">
        <v>30</v>
      </c>
      <c r="K12" s="192"/>
      <c r="L12" s="31">
        <f>'Daños Edificio'!P60</f>
        <v>2017743.175</v>
      </c>
      <c r="N12" s="191" t="s">
        <v>30</v>
      </c>
      <c r="O12" s="192"/>
      <c r="P12" s="31">
        <f>'Daños Edificio'!P88</f>
        <v>3263450.05</v>
      </c>
    </row>
    <row r="13" spans="1:16" ht="15">
      <c r="D13" s="194" t="s">
        <v>31</v>
      </c>
      <c r="E13" s="195"/>
      <c r="F13" s="32">
        <f>F9</f>
        <v>1589000</v>
      </c>
      <c r="H13" s="95">
        <f>F14-L14</f>
        <v>2161070.5625</v>
      </c>
      <c r="J13" s="194" t="s">
        <v>31</v>
      </c>
      <c r="K13" s="195"/>
      <c r="L13" s="32">
        <f>K9</f>
        <v>1065600</v>
      </c>
      <c r="N13" s="194" t="s">
        <v>31</v>
      </c>
      <c r="O13" s="195"/>
      <c r="P13" s="32">
        <f>K9</f>
        <v>1065600</v>
      </c>
    </row>
    <row r="14" spans="1:16" ht="15.6">
      <c r="D14" s="196" t="s">
        <v>32</v>
      </c>
      <c r="E14" s="197"/>
      <c r="F14" s="33">
        <f>SUM(F12:F13)</f>
        <v>5244413.7374999998</v>
      </c>
      <c r="J14" s="196" t="s">
        <v>32</v>
      </c>
      <c r="K14" s="197"/>
      <c r="L14" s="33">
        <f>SUM(L12:L13)</f>
        <v>3083343.1749999998</v>
      </c>
      <c r="N14" s="196" t="s">
        <v>32</v>
      </c>
      <c r="O14" s="197"/>
      <c r="P14" s="33">
        <f>SUM(P12:P13)</f>
        <v>4329050.05</v>
      </c>
    </row>
    <row r="16" spans="1:16">
      <c r="K16" s="169"/>
    </row>
    <row r="210" ht="12.6" customHeight="1"/>
  </sheetData>
  <mergeCells count="12">
    <mergeCell ref="N12:O12"/>
    <mergeCell ref="N13:O13"/>
    <mergeCell ref="N14:O14"/>
    <mergeCell ref="D12:E12"/>
    <mergeCell ref="D2:F2"/>
    <mergeCell ref="J12:K12"/>
    <mergeCell ref="J13:K13"/>
    <mergeCell ref="J14:K14"/>
    <mergeCell ref="D9:E9"/>
    <mergeCell ref="G2:M2"/>
    <mergeCell ref="D13:E13"/>
    <mergeCell ref="D14:E14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2025-04-14T23:54:50Z</dcterms:modified>
</cp:coreProperties>
</file>