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39/"/>
    </mc:Choice>
  </mc:AlternateContent>
  <xr:revisionPtr revIDLastSave="26" documentId="8_{07E82705-AA66-4801-A88A-463763268731}" xr6:coauthVersionLast="47" xr6:coauthVersionMax="47" xr10:uidLastSave="{ED252AEF-528B-40E8-8BD5-FE9870F9A9F3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4" i="3" l="1"/>
  <c r="N23" i="3"/>
  <c r="P65" i="1"/>
  <c r="F16" i="3"/>
  <c r="F5" i="3"/>
  <c r="F6" i="3"/>
  <c r="F7" i="3"/>
  <c r="F14" i="3"/>
  <c r="F15" i="3"/>
  <c r="F8" i="3"/>
  <c r="F9" i="3"/>
  <c r="F10" i="3"/>
  <c r="F11" i="3"/>
  <c r="F12" i="3"/>
  <c r="F13" i="3"/>
  <c r="I5" i="3"/>
  <c r="I6" i="3"/>
  <c r="K6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8" i="1"/>
  <c r="I9" i="1"/>
  <c r="I10" i="1"/>
  <c r="I11" i="1"/>
  <c r="I12" i="1"/>
  <c r="I13" i="1"/>
  <c r="I14" i="1"/>
  <c r="I15" i="1"/>
  <c r="I16" i="1"/>
  <c r="N13" i="1"/>
  <c r="P13" i="1" s="1"/>
  <c r="I7" i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P12" i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I17" i="1"/>
  <c r="I18" i="1"/>
  <c r="I19" i="1"/>
  <c r="I20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P62" i="1"/>
  <c r="P64" i="1" s="1"/>
  <c r="P66" i="1" l="1"/>
  <c r="L21" i="3" s="1"/>
  <c r="I66" i="1"/>
  <c r="K5" i="3"/>
  <c r="F21" i="3" l="1"/>
  <c r="I70" i="1"/>
  <c r="F18" i="3"/>
  <c r="F22" i="3" s="1"/>
  <c r="K18" i="3"/>
  <c r="L22" i="3" s="1"/>
  <c r="F23" i="3" l="1"/>
  <c r="L23" i="3"/>
  <c r="H22" i="3" l="1"/>
</calcChain>
</file>

<file path=xl/sharedStrings.xml><?xml version="1.0" encoding="utf-8"?>
<sst xmlns="http://schemas.openxmlformats.org/spreadsheetml/2006/main" count="232" uniqueCount="160">
  <si>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</si>
  <si>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</si>
  <si>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</si>
  <si>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</si>
  <si>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</si>
  <si>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</si>
  <si>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</si>
  <si>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</si>
  <si>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</si>
  <si>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</si>
  <si>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</si>
  <si>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</si>
  <si>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</si>
  <si>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</si>
  <si>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</si>
  <si>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</si>
  <si>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</si>
  <si>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</si>
  <si>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</si>
  <si>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</si>
  <si>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</si>
  <si>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</si>
  <si>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</si>
  <si>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</si>
  <si>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</si>
  <si>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</si>
  <si>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</si>
  <si>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</si>
  <si>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</si>
  <si>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</si>
  <si>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</si>
  <si>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</si>
  <si>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</si>
  <si>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</si>
  <si>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</si>
  <si>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</si>
  <si>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</si>
  <si>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</si>
  <si>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</si>
  <si>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</si>
  <si>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</si>
  <si>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</si>
  <si>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</si>
  <si>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</si>
  <si>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</si>
  <si>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</si>
  <si>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</si>
  <si>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</si>
  <si>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</si>
  <si>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1.9</t>
  </si>
  <si>
    <t>1.10</t>
  </si>
  <si>
    <t>1.12</t>
  </si>
  <si>
    <t>1.13</t>
  </si>
  <si>
    <t>1.15</t>
  </si>
  <si>
    <t>1.17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</si>
  <si>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</si>
  <si>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</si>
  <si>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</si>
  <si>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</si>
  <si>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</si>
  <si>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</si>
  <si>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</si>
  <si>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</si>
  <si>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</si>
  <si>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</si>
  <si>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</si>
  <si>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</si>
  <si>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</si>
  <si>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</si>
  <si>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</si>
  <si>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</si>
  <si>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</si>
  <si>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</si>
  <si>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</si>
  <si>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</si>
  <si>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</si>
  <si>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</si>
  <si>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</si>
  <si>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</si>
  <si>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</si>
  <si>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</si>
  <si>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</si>
  <si>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</si>
  <si>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</si>
  <si>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</si>
  <si>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</si>
  <si>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</si>
  <si>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</si>
  <si>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</si>
  <si>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</si>
  <si>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</si>
  <si>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</si>
  <si>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</si>
  <si>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</si>
  <si>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Madera de 2 x 2</t>
  </si>
  <si>
    <t>Cajas de cerámica baño</t>
  </si>
  <si>
    <t>Fragüe</t>
  </si>
  <si>
    <t>Galón de pintura esmalte anti hongos</t>
  </si>
  <si>
    <t>Tornillos, clavos, tarugos etc</t>
  </si>
  <si>
    <t>gl</t>
  </si>
  <si>
    <t>Taza WC</t>
  </si>
  <si>
    <t>Planchas yeso cartón</t>
  </si>
  <si>
    <t>Puerta baño</t>
  </si>
  <si>
    <t>Materiales para Reparación de Baño y Pasillo de Distribución Afectados por Evento</t>
  </si>
  <si>
    <t>Cerradura</t>
  </si>
  <si>
    <t>Adhesivo de montaje</t>
  </si>
  <si>
    <t>Marco de Puerta</t>
  </si>
  <si>
    <t>Tineta Pasta muro</t>
  </si>
  <si>
    <t xml:space="preserve">Valor por Trabajos </t>
  </si>
  <si>
    <t>Valor por trabajos de reparación en baño y pasillo de distribución</t>
  </si>
  <si>
    <t>Sra. Karina Andrea Huerta Pizarro</t>
  </si>
  <si>
    <t>Mariano Latorre N°807, Padre Hurtado</t>
  </si>
  <si>
    <t>Pesa Digital</t>
  </si>
  <si>
    <t>Lavadora secadora 15 kilo</t>
  </si>
  <si>
    <t>Zapatera baño</t>
  </si>
  <si>
    <t xml:space="preserve">Estadía en Linares x 2 días + peaje (retorno de vacaciones por emergencia
sanitaria, estadía pagada y abandonada) </t>
  </si>
  <si>
    <t>Bencina y peajes</t>
  </si>
  <si>
    <t>Toallas</t>
  </si>
  <si>
    <t>Cortina de baño</t>
  </si>
  <si>
    <t>Sillón Berger</t>
  </si>
  <si>
    <t>Fardos de ropa mojada</t>
  </si>
  <si>
    <t>Alfombra baño</t>
  </si>
  <si>
    <t>Insumos de baño (shampoo, bálsamo, goma ducha, esponjas etc.)</t>
  </si>
  <si>
    <t>Inasistencia laboral por reiterados inconvenientes (4 días)</t>
  </si>
  <si>
    <t>https://simple.ripley.cl/balanza-ripley-home-vidrio-2000376711171p?gad_source=1&amp;gclid=Cj0KCQjwy46_BhDOARIsAIvmcwN7qUhyN1oLs5WIcAbYB9YXmam4k9Z5-ZtECEXwfWiBkXZQsiZo6gMaAvk5EALw_wcB&amp;s=mdco</t>
  </si>
  <si>
    <t>Ajuste Acorde al Mercado</t>
  </si>
  <si>
    <t>https://www.lider.cl/ip/lavado-y-planchado/lavadora-secadora-15-kg-11-kg-mf200d150wb-t/00694587834288?channable=050ee6696400303036393435383738333432383859&amp;utm_term=00694587834288&amp;&amp;utm_source=google&amp;utm_medium=pmax&amp;utm_campaign=walp_ce_cl_performance-max_conversion_pmax-ce-201_v2&amp;utm_content=ce_pmax_llt_aon&amp;gad_source=1&amp;gclid=Cj0KCQjwy46_BhDOARIsAIvmcwPdlFZXI77IUSNwhiefLf8IPoRt5PA7YAmFyM_Vyc44Lock_6Lq-WYaAnnYEALw_wcB&amp;gclsrc=aw.ds</t>
  </si>
  <si>
    <t>https://articulo.mercadolibre.cl/MLC-2247189614-zapatero-crusec-5-niveles-de-acero-organizador-de-calzado-_JM?matt_tool=13022847&amp;matt_word=&amp;matt_source=google&amp;matt_campaign_id=22116391647&amp;matt_ad_group_id=173057378829&amp;matt_match_type=&amp;matt_network=g&amp;matt_device=c&amp;matt_creative=729566858551&amp;matt_keyword=&amp;matt_ad_position=&amp;matt_ad_type=pla&amp;matt_merchant_id=230960130&amp;matt_product_id=MLC2247189614&amp;matt_product_partition_id=2389651984973&amp;matt_target_id=aud-1816025464922:pla-2389651984973&amp;cq_src=google_ads&amp;cq_cmp=22116391647&amp;cq_net=g&amp;cq_plt=gp&amp;cq_med=pla&amp;gad_source=1&amp;gclid=Cj0KCQjwy46_BhDOARIsAIvmcwPVfg93RCDezwOVf8ZJGKww-dA6E6GYK-Co_xt8KRX-sSFPcyAs8kcaArnSEALw_wcB</t>
  </si>
  <si>
    <t>Ajuste Acorde al Mercado (similar al del cliente)</t>
  </si>
  <si>
    <t>https://www.easy.cl/toalla-bano-70x140-cm-gris-cotidiana-1189557/p?gad_source=1&amp;gclid=Cj0KCQjwy46_BhDOARIsAIvmcwOQIV_zk_r8nPS9yc_PsLbTdSxFQSgSHkHK3kfshx8o1kt4fs6SBuQaAoZ5EALw_wcB&amp;gclsrc=aw.ds</t>
  </si>
  <si>
    <t>https://articulo.mercadolibre.cl/MLC-975053936-cortina-de-bano-lavable-18-18m-gancho-acero-inoxidable-_JM?matt_tool=39806110&amp;matt_word=&amp;matt_source=google&amp;matt_campaign_id=22116391659&amp;matt_ad_group_id=173057380509&amp;matt_match_type=&amp;matt_network=g&amp;matt_device=c&amp;matt_creative=729566858863&amp;matt_keyword=&amp;matt_ad_position=&amp;matt_ad_type=pla&amp;matt_merchant_id=551222785&amp;matt_product_id=MLC975053936&amp;matt_product_partition_id=2391474224578&amp;matt_target_id=aud-1816025464922:pla-2391474224578&amp;cq_src=google_ads&amp;cq_cmp=22116391659&amp;cq_net=g&amp;cq_plt=gp&amp;cq_med=pla&amp;gad_source=1&amp;gclid=Cj0KCQjwy46_BhDOARIsAIvmcwOTTOpzY1m7w0IBJMffmU8meNGxB6g9tWXhKBNKIE4fMdwBtGEA4-EaAge8EALw_wcB</t>
  </si>
  <si>
    <t>https://sodimac.falabella.com/sodimac-cl/product/110034606/Sillon-Reclinable-1-cuerpo-Portofino-84x103x92-cm-Chocolate/110034609?kid=shopp173fc&amp;gad_source=1&amp;gclid=Cj0KCQjwy46_BhDOARIsAIvmcwPGpKQjJ-oIHvm5k5gwl9h-QATTI_bcx54vRfEtJOnjQwr9rzLT3RMaAhXcEALw_wcB&amp;gclsrc=aw.ds</t>
  </si>
  <si>
    <t>https://articulo.mercadolibre.cl/MLC-1483576021-decorativa-antideslizante-alfombra-de-bano-suave-y-comoda-_JM?matt_tool=44228282&amp;matt_word=&amp;matt_source=google&amp;matt_campaign_id=22116391665&amp;matt_ad_group_id=173057387429&amp;matt_match_type=&amp;matt_network=g&amp;matt_device=c&amp;matt_creative=729566859106&amp;matt_keyword=&amp;matt_ad_position=&amp;matt_ad_type=pla&amp;matt_merchant_id=5365272014&amp;matt_product_id=MLC1483576021&amp;matt_product_partition_id=2392713115901&amp;matt_target_id=aud-1816025464922:pla-2392713115901&amp;cq_src=google_ads&amp;cq_cmp=22116391665&amp;cq_net=g&amp;cq_plt=gp&amp;cq_med=pla&amp;gad_source=1&amp;gclid=Cj0KCQjwy46_BhDOARIsAIvmcwMZ1EVGoHI14B9QGEw5aHyknBv_jmIoi1SGFkLgDVMOwTbCRgj9N30aAgJJEALw_wcB</t>
  </si>
  <si>
    <t xml:space="preserve">Sin Observaciónes </t>
  </si>
  <si>
    <t>No Procede, (no pagamos lucro cesante)</t>
  </si>
  <si>
    <t>Planchas Fibrocemento</t>
  </si>
  <si>
    <t>https://www.sodimac.cl/sodimac-cl/articulo/110288145/Placa-Fibrocemento-Lisa-4-mm-120x240-cm-Blanco/110288165?kid=goosho_373417&amp;shop=googleShopping&amp;gad_source=1&amp;gclid=Cj0KCQjwy46_BhDOARIsAIvmcwNc8avm9uIEjZL6zKVtxJdnk4eQ9fU9DOVlCHr94NiDXS2XmkSec94aAg9REALw_wcB</t>
  </si>
  <si>
    <t>https://www.easy.cl/pino-economico-2x2-3-2-m-193035/p?gad_source=1&amp;gclid=Cj0KCQjwy46_BhDOARIsAIvmcwNaLtu364J0gkSo-aRgRnmvvhwPhUeOqlU5du-CudC8bpyKOwlBlIsaAv23EALw_wcB&amp;gclsrc=aw.ds</t>
  </si>
  <si>
    <t>https://www.limatco.cl/producto/ceramica-piso-barcelos-azul-destonalizado-36x36268/</t>
  </si>
  <si>
    <t>Saco de bekron DA</t>
  </si>
  <si>
    <t>https://www.prodalam.cl/productos/100192-UN/adhesivo-flexible-ceramicos-gres-y-porcelanatos-de-25kg?grupo=WA001241</t>
  </si>
  <si>
    <t>https://www.mk.cl/ais180014-bekron-frague-standard-blanco-nieve-5kg-adhesivos-y-fragues/p?skuid=896&amp;utm_source=google&amp;utm_medium=cpc&amp;utm_campaign=18339253380&amp;utm_term=&amp;utm_content=&amp;gad_source=1&amp;gclid=Cj0KCQjwy46_BhDOARIsAIvmcwNLA8WysJS3DGyKn1Hmhthcjl2nmOsxUZECLFbx7_fU6Jg6fHXDljEaAk8UEALw_wcB</t>
  </si>
  <si>
    <t>https://www.imperial.cl/es/esmalte-al-agua-y-l%C3%A1tex/l%C3%A1tex-acr%C3%ADlico-antihongos-blanco-1-gal/product/89213</t>
  </si>
  <si>
    <t>https://www.sodimac.cl/sodimac-cl/articulo/112654952/Sanitario-One-piece-a-Piso-30,5-cm-6-Litros-New-Monza-Blanco/112654953?exp=so_com</t>
  </si>
  <si>
    <t>https://construplaza.cl/plancha-yeso-carton-1-20-x-2-40-x12-5-mm-knauf-volcanita.html?gad_source=1&amp;gclid=Cj0KCQjwy46_BhDOARIsAIvmcwOxCMV8bhLbmMtO9yYKic93aD7PZWo0BSQVJEiR-jiGPAqUUbbe06MaAuAZEALw_wcB</t>
  </si>
  <si>
    <t>https://www.sodimac.cl/sodimac-cl/articulo/117081618/Puerta-Interior-Terminada-Decosint-Kala-Blanca/117081627?kid=goosho_373421&amp;shop=googleShopping&amp;gad_source=1&amp;gclid=Cj0KCQjwy46_BhDOARIsAIvmcwNX8Q4GePcD7KF75yOF7UkEFqPfBB7b1z5fcic1nzbHD-hoN4YcAD4aAntUEALw_wcB</t>
  </si>
  <si>
    <t>https://www.sodimac.cl/sodimac-cl/articulo/110328014/Cerradura-dormitorio-bola-inox-fx/110328027?exp=so_com</t>
  </si>
  <si>
    <t>https://preiza.cl/producto/adhesivo-montaje-rex-300ml/?utm_source=Google%20Shopping&amp;utm_campaign=Google%20Shopping&amp;utm_medium=cpc&amp;utm_term=40813&amp;gad_source=1&amp;gclid=Cj0KCQjwy46_BhDOARIsAIvmcwMo6ac6_yON2bx6XIPjaoTROZelQQx9dcTPAMsV0XgTbIZulAWx2bgaAmoTEALw_wcB</t>
  </si>
  <si>
    <t>https://construplaza.cl/juego-marco-puerta-40x90-x5500.html?gad_source=1&amp;gclid=Cj0KCQjwy46_BhDOARIsAIvmcwOTLY5th17LtOV6dhYao7VFhebybxjtXVITwnxG0R8iXOTlGmQfsVQaAkgdEALw_wcB</t>
  </si>
  <si>
    <t>https://www.sodimac.cl/sodimac-cl/articulo/110220924/Pasta-para-muro-de-interior-25-kg/110220928?exp=so_com</t>
  </si>
  <si>
    <t>No Procede de Acuerdo a Validación de ITO.</t>
  </si>
  <si>
    <t>No Procede de Acuerdo a Validación de ITO.(No Posee Comprobante)</t>
  </si>
  <si>
    <t>No Procede de Acuerdo a Validación de ITO. (se considera en Ítem Anterior)</t>
  </si>
  <si>
    <t>Ajuste Acorde al Mercado, ITO Valida sólo 1</t>
  </si>
  <si>
    <t>Acorde a los Trabajos a Realizar</t>
  </si>
  <si>
    <t>Validación de Daños por ITO.</t>
  </si>
  <si>
    <t>Adjunta cartolas de tranferencias</t>
  </si>
  <si>
    <t>Valor Promedio por Fardo</t>
  </si>
  <si>
    <t>No Procede, no poseemos respaldo fotográfico</t>
  </si>
  <si>
    <t>Se considera Reposición a Nuevo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</si>
</sst>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  <font>
      <b/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42" fontId="4" fillId="2" borderId="0" xfId="2" applyFont="1" applyFill="1"/>
    <xf numFmtId="166" fontId="19" fillId="2" borderId="1" xfId="0" applyNumberFormat="1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center" vertical="center"/>
    </xf>
    <xf numFmtId="42" fontId="3" fillId="2" borderId="15" xfId="2" applyFont="1" applyFill="1" applyBorder="1" applyAlignment="1">
      <alignment horizontal="right" vertical="center"/>
    </xf>
    <xf numFmtId="42" fontId="3" fillId="2" borderId="15" xfId="2" applyFont="1" applyFill="1" applyBorder="1" applyAlignment="1">
      <alignment horizontal="center" vertical="center"/>
    </xf>
    <xf numFmtId="6" fontId="18" fillId="0" borderId="1" xfId="0" applyNumberFormat="1" applyFont="1" applyBorder="1" applyAlignment="1">
      <alignment horizontal="center" vertical="center" wrapText="1"/>
    </xf>
    <xf numFmtId="42" fontId="2" fillId="2" borderId="0" xfId="0" applyNumberFormat="1" applyFont="1" applyFill="1"/>
    <xf numFmtId="1" fontId="25" fillId="2" borderId="5" xfId="0" applyNumberFormat="1" applyFont="1" applyFill="1" applyBorder="1" applyAlignment="1">
      <alignment horizontal="center" vertical="center"/>
    </xf>
    <xf numFmtId="42" fontId="25" fillId="2" borderId="15" xfId="2" applyFont="1" applyFill="1" applyBorder="1" applyAlignment="1">
      <alignment horizontal="right" vertical="center"/>
    </xf>
    <xf numFmtId="42" fontId="25" fillId="2" borderId="15" xfId="2" applyFont="1" applyFill="1" applyBorder="1" applyAlignment="1">
      <alignment horizontal="center" vertical="center"/>
    </xf>
    <xf numFmtId="9" fontId="25" fillId="2" borderId="15" xfId="1" applyFont="1" applyFill="1" applyBorder="1" applyAlignment="1">
      <alignment horizontal="center" vertical="center"/>
    </xf>
    <xf numFmtId="42" fontId="25" fillId="2" borderId="0" xfId="2" applyFont="1" applyFill="1" applyBorder="1" applyAlignment="1">
      <alignment horizontal="center" vertical="center"/>
    </xf>
    <xf numFmtId="0" fontId="26" fillId="2" borderId="15" xfId="0" applyFont="1" applyFill="1" applyBorder="1" applyAlignment="1">
      <alignment horizontal="center" vertical="center" wrapText="1"/>
    </xf>
    <xf numFmtId="42" fontId="25" fillId="0" borderId="5" xfId="2" applyFont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</xdr:row>
      <xdr:rowOff>0</xdr:rowOff>
    </xdr:from>
    <xdr:to>
      <xdr:col>9</xdr:col>
      <xdr:colOff>221760</xdr:colOff>
      <xdr:row>46</xdr:row>
      <xdr:rowOff>48582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CFAB9E-4FDE-BB74-00DD-9BD0870B6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6583680"/>
          <a:ext cx="9000000" cy="373666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9</xdr:col>
      <xdr:colOff>221760</xdr:colOff>
      <xdr:row>66</xdr:row>
      <xdr:rowOff>142612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4F6E81F-2FF6-CE84-0954-C25B91352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0439400"/>
          <a:ext cx="9000000" cy="332777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67</xdr:row>
      <xdr:rowOff>68580</xdr:rowOff>
    </xdr:from>
    <xdr:to>
      <xdr:col>9</xdr:col>
      <xdr:colOff>221760</xdr:colOff>
      <xdr:row>92</xdr:row>
      <xdr:rowOff>13563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E8FE6CC-076D-E44C-0926-DF6F70586D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3860780"/>
          <a:ext cx="9000000" cy="413598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7620</xdr:colOff>
      <xdr:row>92</xdr:row>
      <xdr:rowOff>152400</xdr:rowOff>
    </xdr:from>
    <xdr:to>
      <xdr:col>9</xdr:col>
      <xdr:colOff>229380</xdr:colOff>
      <xdr:row>115</xdr:row>
      <xdr:rowOff>149641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4695CA8-D7EC-C41E-E86B-165EFA9EED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" y="17800320"/>
          <a:ext cx="9000000" cy="385296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117</xdr:row>
      <xdr:rowOff>1</xdr:rowOff>
    </xdr:from>
    <xdr:to>
      <xdr:col>9</xdr:col>
      <xdr:colOff>221760</xdr:colOff>
      <xdr:row>142</xdr:row>
      <xdr:rowOff>26782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905908D-B461-87BB-CD64-B944F0AA3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21838921"/>
          <a:ext cx="9000000" cy="421778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9</xdr:col>
      <xdr:colOff>221760</xdr:colOff>
      <xdr:row>166</xdr:row>
      <xdr:rowOff>117408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F216612-4372-F82D-9028-7FB7F2F74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840" y="26197560"/>
          <a:ext cx="9000000" cy="397312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167</xdr:row>
      <xdr:rowOff>0</xdr:rowOff>
    </xdr:from>
    <xdr:to>
      <xdr:col>9</xdr:col>
      <xdr:colOff>221760</xdr:colOff>
      <xdr:row>192</xdr:row>
      <xdr:rowOff>98835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C48D15D-1B5C-7A42-26D8-E9A7EA3DF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3840" y="30388560"/>
          <a:ext cx="9000000" cy="428983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10</xdr:col>
      <xdr:colOff>30480</xdr:colOff>
      <xdr:row>25</xdr:row>
      <xdr:rowOff>30480</xdr:rowOff>
    </xdr:from>
    <xdr:to>
      <xdr:col>28</xdr:col>
      <xdr:colOff>266700</xdr:colOff>
      <xdr:row>58</xdr:row>
      <xdr:rowOff>129540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B50F72A4-D423-97FD-3FE2-371A647F1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7400" y="5943600"/>
          <a:ext cx="13312140" cy="5631180"/>
        </a:xfrm>
        <a:prstGeom prst="rect">
          <a:avLst/>
        </a:prstGeom>
        <a:noFill/>
        <a:ln>
          <a:solidFill>
            <a:schemeClr val="accent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D61" sqref="D61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.77734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110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90" t="s">
        <v>0</v>
      </c>
      <c r="G3" s="191"/>
      <c r="H3" s="191"/>
      <c r="I3" s="192"/>
      <c r="J3" s="38"/>
      <c r="K3" s="193" t="s">
        <v>1</v>
      </c>
      <c r="L3" s="193"/>
      <c r="M3" s="194"/>
      <c r="N3" s="194"/>
      <c r="O3" s="194"/>
      <c r="P3" s="194"/>
      <c r="Q3" s="39"/>
      <c r="R3" s="36"/>
      <c r="S3" s="35"/>
      <c r="T3" s="35"/>
    </row>
    <row r="4" spans="2:20" ht="13.8">
      <c r="B4" s="72"/>
      <c r="C4" s="73"/>
      <c r="D4" s="74" t="s">
        <v>111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27.6">
      <c r="B6" s="41">
        <v>1</v>
      </c>
      <c r="C6" s="42"/>
      <c r="D6" s="76" t="s">
        <v>103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1" t="s">
        <v>9</v>
      </c>
      <c r="S6" s="35"/>
      <c r="T6" s="161" t="s">
        <v>39</v>
      </c>
    </row>
    <row r="7" spans="2:20" s="126" customFormat="1" ht="13.8">
      <c r="B7" s="127" t="s">
        <v>40</v>
      </c>
      <c r="C7" s="128"/>
      <c r="D7" s="105" t="s">
        <v>135</v>
      </c>
      <c r="E7" s="125"/>
      <c r="F7" s="51">
        <v>10</v>
      </c>
      <c r="G7" s="123" t="s">
        <v>4</v>
      </c>
      <c r="H7" s="53">
        <v>12490</v>
      </c>
      <c r="I7" s="53">
        <f t="shared" ref="I7:I16" si="0">+F7*H7</f>
        <v>124900</v>
      </c>
      <c r="J7" s="50"/>
      <c r="K7" s="51">
        <v>10</v>
      </c>
      <c r="L7" s="123" t="s">
        <v>4</v>
      </c>
      <c r="M7" s="176">
        <v>7690</v>
      </c>
      <c r="N7" s="129">
        <f t="shared" ref="N7:N60" si="1">+K7*M7</f>
        <v>76900</v>
      </c>
      <c r="O7" s="55">
        <v>0</v>
      </c>
      <c r="P7" s="176">
        <f t="shared" ref="P7:P60" si="2">+(-N7*O7)+N7</f>
        <v>76900</v>
      </c>
      <c r="Q7" s="162"/>
      <c r="R7" s="169" t="s">
        <v>125</v>
      </c>
      <c r="S7" s="163"/>
      <c r="T7" s="117" t="s">
        <v>136</v>
      </c>
    </row>
    <row r="8" spans="2:20" s="126" customFormat="1" ht="13.8">
      <c r="B8" s="127" t="s">
        <v>41</v>
      </c>
      <c r="C8" s="128"/>
      <c r="D8" s="105" t="s">
        <v>94</v>
      </c>
      <c r="E8" s="125"/>
      <c r="F8" s="51">
        <v>20</v>
      </c>
      <c r="G8" s="123" t="s">
        <v>4</v>
      </c>
      <c r="H8" s="53">
        <v>1690</v>
      </c>
      <c r="I8" s="53">
        <f t="shared" si="0"/>
        <v>33800</v>
      </c>
      <c r="J8" s="50"/>
      <c r="K8" s="51">
        <v>20</v>
      </c>
      <c r="L8" s="123" t="s">
        <v>4</v>
      </c>
      <c r="M8" s="176">
        <v>1590</v>
      </c>
      <c r="N8" s="129">
        <f t="shared" si="1"/>
        <v>31800</v>
      </c>
      <c r="O8" s="55">
        <v>0</v>
      </c>
      <c r="P8" s="176">
        <f t="shared" si="2"/>
        <v>31800</v>
      </c>
      <c r="Q8" s="162"/>
      <c r="R8" s="169" t="s">
        <v>125</v>
      </c>
      <c r="S8" s="128"/>
      <c r="T8" s="117" t="s">
        <v>137</v>
      </c>
    </row>
    <row r="9" spans="2:20" s="126" customFormat="1" ht="13.8">
      <c r="B9" s="127" t="s">
        <v>42</v>
      </c>
      <c r="C9" s="128"/>
      <c r="D9" s="105" t="s">
        <v>95</v>
      </c>
      <c r="E9" s="125"/>
      <c r="F9" s="51">
        <v>10</v>
      </c>
      <c r="G9" s="123" t="s">
        <v>4</v>
      </c>
      <c r="H9" s="53">
        <v>28977</v>
      </c>
      <c r="I9" s="53">
        <f t="shared" si="0"/>
        <v>289770</v>
      </c>
      <c r="J9" s="50"/>
      <c r="K9" s="51">
        <v>10</v>
      </c>
      <c r="L9" s="123" t="s">
        <v>4</v>
      </c>
      <c r="M9" s="176">
        <v>17661</v>
      </c>
      <c r="N9" s="129">
        <f t="shared" ref="N9:N10" si="3">+K9*M9</f>
        <v>176610</v>
      </c>
      <c r="O9" s="55">
        <v>0</v>
      </c>
      <c r="P9" s="176">
        <f t="shared" ref="P9:P10" si="4">+(-N9*O9)+N9</f>
        <v>176610</v>
      </c>
      <c r="Q9" s="162"/>
      <c r="R9" s="169" t="s">
        <v>125</v>
      </c>
      <c r="S9" s="128"/>
      <c r="T9" s="117" t="s">
        <v>138</v>
      </c>
    </row>
    <row r="10" spans="2:20" s="126" customFormat="1" ht="13.8">
      <c r="B10" s="127" t="s">
        <v>43</v>
      </c>
      <c r="C10" s="128"/>
      <c r="D10" s="105" t="s">
        <v>139</v>
      </c>
      <c r="E10" s="125"/>
      <c r="F10" s="51">
        <v>2</v>
      </c>
      <c r="G10" s="123" t="s">
        <v>4</v>
      </c>
      <c r="H10" s="53">
        <v>15990</v>
      </c>
      <c r="I10" s="53">
        <f t="shared" si="0"/>
        <v>31980</v>
      </c>
      <c r="J10" s="50"/>
      <c r="K10" s="51">
        <v>2</v>
      </c>
      <c r="L10" s="123" t="s">
        <v>4</v>
      </c>
      <c r="M10" s="176">
        <v>12990</v>
      </c>
      <c r="N10" s="129">
        <f t="shared" si="3"/>
        <v>25980</v>
      </c>
      <c r="O10" s="55">
        <v>0</v>
      </c>
      <c r="P10" s="176">
        <f t="shared" si="4"/>
        <v>25980</v>
      </c>
      <c r="Q10" s="162"/>
      <c r="R10" s="169" t="s">
        <v>125</v>
      </c>
      <c r="S10" s="128"/>
      <c r="T10" s="117" t="s">
        <v>140</v>
      </c>
    </row>
    <row r="11" spans="2:20" s="126" customFormat="1" ht="13.8">
      <c r="B11" s="127" t="s">
        <v>44</v>
      </c>
      <c r="C11" s="128"/>
      <c r="D11" s="105" t="s">
        <v>96</v>
      </c>
      <c r="E11" s="125"/>
      <c r="F11" s="51">
        <v>2</v>
      </c>
      <c r="G11" s="123" t="s">
        <v>4</v>
      </c>
      <c r="H11" s="53">
        <v>6520</v>
      </c>
      <c r="I11" s="53">
        <f t="shared" si="0"/>
        <v>13040</v>
      </c>
      <c r="J11" s="50"/>
      <c r="K11" s="51">
        <v>2</v>
      </c>
      <c r="L11" s="123" t="s">
        <v>4</v>
      </c>
      <c r="M11" s="176">
        <v>4690</v>
      </c>
      <c r="N11" s="129">
        <f t="shared" si="1"/>
        <v>9380</v>
      </c>
      <c r="O11" s="55">
        <v>0</v>
      </c>
      <c r="P11" s="176">
        <f t="shared" si="2"/>
        <v>9380</v>
      </c>
      <c r="Q11" s="162"/>
      <c r="R11" s="169" t="s">
        <v>125</v>
      </c>
      <c r="S11" s="128"/>
      <c r="T11" s="117" t="s">
        <v>141</v>
      </c>
    </row>
    <row r="12" spans="2:20" s="126" customFormat="1" ht="13.8">
      <c r="B12" s="127" t="s">
        <v>45</v>
      </c>
      <c r="C12" s="128"/>
      <c r="D12" s="105" t="s">
        <v>97</v>
      </c>
      <c r="E12" s="125"/>
      <c r="F12" s="51">
        <v>1</v>
      </c>
      <c r="G12" s="123" t="s">
        <v>4</v>
      </c>
      <c r="H12" s="53">
        <v>63990</v>
      </c>
      <c r="I12" s="53">
        <f t="shared" si="0"/>
        <v>63990</v>
      </c>
      <c r="J12" s="50"/>
      <c r="K12" s="51">
        <v>1</v>
      </c>
      <c r="L12" s="123" t="s">
        <v>4</v>
      </c>
      <c r="M12" s="176">
        <v>14290</v>
      </c>
      <c r="N12" s="129">
        <v>14190</v>
      </c>
      <c r="O12" s="55">
        <v>0</v>
      </c>
      <c r="P12" s="176">
        <f t="shared" si="2"/>
        <v>14190</v>
      </c>
      <c r="Q12" s="54"/>
      <c r="R12" s="169" t="s">
        <v>125</v>
      </c>
      <c r="S12" s="128"/>
      <c r="T12" s="117" t="s">
        <v>142</v>
      </c>
    </row>
    <row r="13" spans="2:20" s="126" customFormat="1" ht="13.8">
      <c r="B13" s="127" t="s">
        <v>46</v>
      </c>
      <c r="C13" s="128"/>
      <c r="D13" s="105" t="s">
        <v>98</v>
      </c>
      <c r="E13" s="125"/>
      <c r="F13" s="51">
        <v>1</v>
      </c>
      <c r="G13" s="123" t="s">
        <v>99</v>
      </c>
      <c r="H13" s="53">
        <v>50000</v>
      </c>
      <c r="I13" s="53">
        <f t="shared" si="0"/>
        <v>50000</v>
      </c>
      <c r="J13" s="50"/>
      <c r="K13" s="51">
        <v>1</v>
      </c>
      <c r="L13" s="123" t="s">
        <v>99</v>
      </c>
      <c r="M13" s="176">
        <v>25000</v>
      </c>
      <c r="N13" s="129">
        <f t="shared" si="1"/>
        <v>25000</v>
      </c>
      <c r="O13" s="55">
        <v>0</v>
      </c>
      <c r="P13" s="176">
        <f t="shared" si="2"/>
        <v>25000</v>
      </c>
      <c r="Q13" s="54"/>
      <c r="R13" s="164" t="s">
        <v>125</v>
      </c>
      <c r="S13" s="128"/>
      <c r="T13" s="117"/>
    </row>
    <row r="14" spans="2:20" s="126" customFormat="1" ht="27.6">
      <c r="B14" s="127" t="s">
        <v>47</v>
      </c>
      <c r="C14" s="128"/>
      <c r="D14" s="105" t="s">
        <v>100</v>
      </c>
      <c r="E14" s="125"/>
      <c r="F14" s="51">
        <v>1</v>
      </c>
      <c r="G14" s="123" t="s">
        <v>4</v>
      </c>
      <c r="H14" s="53">
        <v>139990</v>
      </c>
      <c r="I14" s="53">
        <f t="shared" si="0"/>
        <v>139990</v>
      </c>
      <c r="J14" s="50"/>
      <c r="K14" s="51">
        <v>0</v>
      </c>
      <c r="L14" s="123" t="s">
        <v>4</v>
      </c>
      <c r="M14" s="176">
        <v>113990</v>
      </c>
      <c r="N14" s="129">
        <f t="shared" si="1"/>
        <v>0</v>
      </c>
      <c r="O14" s="55">
        <v>0</v>
      </c>
      <c r="P14" s="176">
        <f t="shared" si="2"/>
        <v>0</v>
      </c>
      <c r="Q14" s="162"/>
      <c r="R14" s="177" t="s">
        <v>150</v>
      </c>
      <c r="S14" s="128"/>
      <c r="T14" s="118" t="s">
        <v>143</v>
      </c>
    </row>
    <row r="15" spans="2:20" s="126" customFormat="1" ht="27.6">
      <c r="B15" s="127" t="s">
        <v>49</v>
      </c>
      <c r="C15" s="128"/>
      <c r="D15" s="105" t="s">
        <v>101</v>
      </c>
      <c r="E15" s="125"/>
      <c r="F15" s="51">
        <v>3</v>
      </c>
      <c r="G15" s="123" t="s">
        <v>4</v>
      </c>
      <c r="H15" s="53">
        <v>15990</v>
      </c>
      <c r="I15" s="53">
        <f t="shared" si="0"/>
        <v>47970</v>
      </c>
      <c r="J15" s="50"/>
      <c r="K15" s="51">
        <v>0</v>
      </c>
      <c r="L15" s="123" t="s">
        <v>4</v>
      </c>
      <c r="M15" s="176">
        <v>9490</v>
      </c>
      <c r="N15" s="129">
        <f t="shared" si="1"/>
        <v>0</v>
      </c>
      <c r="O15" s="55">
        <v>0</v>
      </c>
      <c r="P15" s="176">
        <f t="shared" si="2"/>
        <v>0</v>
      </c>
      <c r="Q15" s="162"/>
      <c r="R15" s="177" t="s">
        <v>150</v>
      </c>
      <c r="S15" s="128"/>
      <c r="T15" s="118" t="s">
        <v>144</v>
      </c>
    </row>
    <row r="16" spans="2:20" s="126" customFormat="1" ht="13.8">
      <c r="B16" s="127" t="s">
        <v>50</v>
      </c>
      <c r="C16" s="128"/>
      <c r="D16" s="105" t="s">
        <v>102</v>
      </c>
      <c r="E16" s="125"/>
      <c r="F16" s="51">
        <v>1</v>
      </c>
      <c r="G16" s="123" t="s">
        <v>4</v>
      </c>
      <c r="H16" s="53">
        <v>58790</v>
      </c>
      <c r="I16" s="53">
        <f t="shared" si="0"/>
        <v>58790</v>
      </c>
      <c r="J16" s="50"/>
      <c r="K16" s="51">
        <v>1</v>
      </c>
      <c r="L16" s="123" t="s">
        <v>4</v>
      </c>
      <c r="M16" s="176">
        <v>36990</v>
      </c>
      <c r="N16" s="129">
        <f t="shared" si="1"/>
        <v>36990</v>
      </c>
      <c r="O16" s="55">
        <v>0</v>
      </c>
      <c r="P16" s="176">
        <f t="shared" si="2"/>
        <v>36990</v>
      </c>
      <c r="Q16" s="162"/>
      <c r="R16" s="169" t="s">
        <v>125</v>
      </c>
      <c r="S16" s="128"/>
      <c r="T16" s="118" t="s">
        <v>145</v>
      </c>
    </row>
    <row r="17" spans="2:20" ht="27.6">
      <c r="B17" s="127" t="s">
        <v>51</v>
      </c>
      <c r="C17" s="35"/>
      <c r="D17" s="99" t="s">
        <v>104</v>
      </c>
      <c r="E17" s="49"/>
      <c r="F17" s="51">
        <v>12</v>
      </c>
      <c r="G17" s="52" t="s">
        <v>4</v>
      </c>
      <c r="H17" s="53">
        <v>29990</v>
      </c>
      <c r="I17" s="53">
        <f t="shared" ref="I17:I60" si="5">+F17*H17</f>
        <v>359880</v>
      </c>
      <c r="J17" s="50"/>
      <c r="K17" s="51">
        <v>0</v>
      </c>
      <c r="L17" s="52" t="s">
        <v>4</v>
      </c>
      <c r="M17" s="176">
        <v>6990</v>
      </c>
      <c r="N17" s="129">
        <f t="shared" si="1"/>
        <v>0</v>
      </c>
      <c r="O17" s="55">
        <v>0</v>
      </c>
      <c r="P17" s="176">
        <f t="shared" si="2"/>
        <v>0</v>
      </c>
      <c r="Q17" s="54"/>
      <c r="R17" s="177" t="s">
        <v>150</v>
      </c>
      <c r="S17" s="35"/>
      <c r="T17" s="118" t="s">
        <v>146</v>
      </c>
    </row>
    <row r="18" spans="2:20" ht="27.6">
      <c r="B18" s="127" t="s">
        <v>52</v>
      </c>
      <c r="C18" s="35"/>
      <c r="D18" s="99" t="s">
        <v>105</v>
      </c>
      <c r="E18" s="49"/>
      <c r="F18" s="51">
        <v>3</v>
      </c>
      <c r="G18" s="52" t="s">
        <v>4</v>
      </c>
      <c r="H18" s="53">
        <v>5370</v>
      </c>
      <c r="I18" s="53">
        <f t="shared" si="5"/>
        <v>16110</v>
      </c>
      <c r="J18" s="50"/>
      <c r="K18" s="51">
        <v>3</v>
      </c>
      <c r="L18" s="52" t="s">
        <v>4</v>
      </c>
      <c r="M18" s="176">
        <v>2990</v>
      </c>
      <c r="N18" s="129">
        <f t="shared" si="1"/>
        <v>8970</v>
      </c>
      <c r="O18" s="55">
        <v>0</v>
      </c>
      <c r="P18" s="176">
        <f t="shared" si="2"/>
        <v>8970</v>
      </c>
      <c r="Q18" s="54"/>
      <c r="R18" s="177" t="s">
        <v>150</v>
      </c>
      <c r="S18" s="35"/>
      <c r="T18" s="118" t="s">
        <v>147</v>
      </c>
    </row>
    <row r="19" spans="2:20" ht="13.8">
      <c r="B19" s="127" t="s">
        <v>53</v>
      </c>
      <c r="C19" s="35"/>
      <c r="D19" s="99" t="s">
        <v>106</v>
      </c>
      <c r="E19" s="49"/>
      <c r="F19" s="51">
        <v>1</v>
      </c>
      <c r="G19" s="52" t="s">
        <v>4</v>
      </c>
      <c r="H19" s="53">
        <v>27990</v>
      </c>
      <c r="I19" s="53">
        <f t="shared" si="5"/>
        <v>27990</v>
      </c>
      <c r="J19" s="50"/>
      <c r="K19" s="51">
        <v>1</v>
      </c>
      <c r="L19" s="52" t="s">
        <v>4</v>
      </c>
      <c r="M19" s="176">
        <v>16050</v>
      </c>
      <c r="N19" s="129">
        <f t="shared" si="1"/>
        <v>16050</v>
      </c>
      <c r="O19" s="55">
        <v>0</v>
      </c>
      <c r="P19" s="176">
        <f t="shared" si="2"/>
        <v>16050</v>
      </c>
      <c r="Q19" s="54"/>
      <c r="R19" s="169" t="s">
        <v>125</v>
      </c>
      <c r="S19" s="35"/>
      <c r="T19" s="118" t="s">
        <v>148</v>
      </c>
    </row>
    <row r="20" spans="2:20" ht="13.8">
      <c r="B20" s="127" t="s">
        <v>54</v>
      </c>
      <c r="C20" s="35"/>
      <c r="D20" s="99" t="s">
        <v>107</v>
      </c>
      <c r="E20" s="49"/>
      <c r="F20" s="51">
        <v>1</v>
      </c>
      <c r="G20" s="52" t="s">
        <v>4</v>
      </c>
      <c r="H20" s="53">
        <v>50000</v>
      </c>
      <c r="I20" s="53">
        <f t="shared" si="5"/>
        <v>50000</v>
      </c>
      <c r="J20" s="50"/>
      <c r="K20" s="51">
        <v>1</v>
      </c>
      <c r="L20" s="52" t="s">
        <v>4</v>
      </c>
      <c r="M20" s="176">
        <v>17990</v>
      </c>
      <c r="N20" s="129">
        <f t="shared" si="1"/>
        <v>17990</v>
      </c>
      <c r="O20" s="55">
        <v>0</v>
      </c>
      <c r="P20" s="176">
        <f t="shared" si="2"/>
        <v>17990</v>
      </c>
      <c r="Q20" s="54"/>
      <c r="R20" s="164" t="s">
        <v>125</v>
      </c>
      <c r="S20" s="35"/>
      <c r="T20" s="117" t="s">
        <v>149</v>
      </c>
    </row>
    <row r="21" spans="2:20" ht="13.8">
      <c r="B21" s="41">
        <v>1</v>
      </c>
      <c r="C21" s="42"/>
      <c r="D21" s="76" t="s">
        <v>108</v>
      </c>
      <c r="E21" s="43"/>
      <c r="F21" s="44" t="s">
        <v>3</v>
      </c>
      <c r="G21" s="41" t="s">
        <v>4</v>
      </c>
      <c r="H21" s="45" t="s">
        <v>5</v>
      </c>
      <c r="I21" s="46" t="s">
        <v>6</v>
      </c>
      <c r="J21" s="40"/>
      <c r="K21" s="44" t="s">
        <v>3</v>
      </c>
      <c r="L21" s="41" t="s">
        <v>4</v>
      </c>
      <c r="M21" s="45" t="s">
        <v>5</v>
      </c>
      <c r="N21" s="46" t="s">
        <v>6</v>
      </c>
      <c r="O21" s="44" t="s">
        <v>7</v>
      </c>
      <c r="P21" s="48" t="s">
        <v>8</v>
      </c>
      <c r="Q21" s="47"/>
      <c r="R21" s="161" t="s">
        <v>9</v>
      </c>
      <c r="S21" s="35"/>
      <c r="T21" s="161" t="s">
        <v>39</v>
      </c>
    </row>
    <row r="22" spans="2:20" ht="27.6">
      <c r="B22" s="127" t="s">
        <v>55</v>
      </c>
      <c r="C22" s="73"/>
      <c r="D22" s="170" t="s">
        <v>109</v>
      </c>
      <c r="E22" s="109"/>
      <c r="F22" s="110">
        <v>1</v>
      </c>
      <c r="G22" s="111" t="s">
        <v>99</v>
      </c>
      <c r="H22" s="112">
        <v>600000</v>
      </c>
      <c r="I22" s="112">
        <f t="shared" si="5"/>
        <v>600000</v>
      </c>
      <c r="J22" s="113"/>
      <c r="K22" s="110">
        <v>1</v>
      </c>
      <c r="L22" s="111" t="s">
        <v>99</v>
      </c>
      <c r="M22" s="112">
        <v>600000</v>
      </c>
      <c r="N22" s="112">
        <f t="shared" si="1"/>
        <v>600000</v>
      </c>
      <c r="O22" s="114">
        <v>0</v>
      </c>
      <c r="P22" s="112">
        <f t="shared" si="2"/>
        <v>600000</v>
      </c>
      <c r="Q22" s="115"/>
      <c r="R22" s="181" t="s">
        <v>154</v>
      </c>
      <c r="S22" s="73"/>
      <c r="T22" s="119"/>
    </row>
    <row r="23" spans="2:20" ht="13.8" hidden="1">
      <c r="B23" s="127" t="s">
        <v>56</v>
      </c>
      <c r="C23" s="73"/>
      <c r="D23" s="170"/>
      <c r="E23" s="109"/>
      <c r="F23" s="110"/>
      <c r="G23" s="111"/>
      <c r="H23" s="112"/>
      <c r="I23" s="112">
        <f t="shared" si="5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15"/>
      <c r="R23" s="164"/>
      <c r="S23" s="73"/>
      <c r="T23" s="120"/>
    </row>
    <row r="24" spans="2:20" ht="13.8" hidden="1" customHeight="1">
      <c r="B24" s="127" t="s">
        <v>57</v>
      </c>
      <c r="C24" s="73"/>
      <c r="D24" s="108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29"/>
      <c r="N24" s="112">
        <f t="shared" si="1"/>
        <v>0</v>
      </c>
      <c r="O24" s="114">
        <v>0</v>
      </c>
      <c r="P24" s="112">
        <f t="shared" si="2"/>
        <v>0</v>
      </c>
      <c r="Q24" s="115"/>
      <c r="R24" s="117"/>
      <c r="S24" s="73"/>
      <c r="T24" s="120"/>
    </row>
    <row r="25" spans="2:20" ht="13.8" hidden="1" customHeight="1">
      <c r="B25" s="127" t="s">
        <v>58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29"/>
      <c r="N25" s="112">
        <f t="shared" si="1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hidden="1" customHeight="1">
      <c r="B26" s="127" t="s">
        <v>59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29"/>
      <c r="N26" s="112">
        <f t="shared" si="1"/>
        <v>0</v>
      </c>
      <c r="O26" s="114">
        <v>0</v>
      </c>
      <c r="P26" s="112">
        <f t="shared" si="2"/>
        <v>0</v>
      </c>
      <c r="Q26" s="115"/>
      <c r="R26" s="117"/>
      <c r="S26" s="73"/>
      <c r="T26" s="119"/>
    </row>
    <row r="27" spans="2:20" ht="13.8" hidden="1" customHeight="1">
      <c r="B27" s="127" t="s">
        <v>60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29"/>
      <c r="N27" s="112">
        <f t="shared" si="1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 customHeight="1">
      <c r="B28" s="127" t="s">
        <v>61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hidden="1" customHeight="1">
      <c r="B29" s="127" t="s">
        <v>62</v>
      </c>
      <c r="C29" s="73"/>
      <c r="D29" s="134"/>
      <c r="E29" s="135"/>
      <c r="F29" s="130"/>
      <c r="G29" s="131"/>
      <c r="H29" s="132"/>
      <c r="I29" s="112">
        <f t="shared" si="5"/>
        <v>0</v>
      </c>
      <c r="J29" s="113"/>
      <c r="K29" s="110"/>
      <c r="L29" s="111"/>
      <c r="M29" s="112"/>
      <c r="N29" s="112">
        <f t="shared" ref="N29" si="6">+K29*M29</f>
        <v>0</v>
      </c>
      <c r="O29" s="114">
        <v>0</v>
      </c>
      <c r="P29" s="112">
        <f t="shared" si="2"/>
        <v>0</v>
      </c>
      <c r="Q29" s="133"/>
      <c r="R29" s="165"/>
      <c r="S29" s="73"/>
      <c r="T29" s="120"/>
    </row>
    <row r="30" spans="2:20" ht="13.8" hidden="1" customHeight="1">
      <c r="B30" s="127" t="s">
        <v>63</v>
      </c>
      <c r="C30" s="73"/>
      <c r="D30" s="136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7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hidden="1" customHeight="1">
      <c r="B31" s="127" t="s">
        <v>64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 customHeight="1">
      <c r="B32" s="127" t="s">
        <v>65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 customHeight="1">
      <c r="B33" s="127" t="s">
        <v>66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 t="s">
        <v>67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 hidden="1">
      <c r="B35" s="127" t="s">
        <v>68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 hidden="1">
      <c r="B36" s="127" t="s">
        <v>69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 hidden="1">
      <c r="B37" s="127" t="s">
        <v>70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 hidden="1">
      <c r="B38" s="127" t="s">
        <v>71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 hidden="1">
      <c r="B39" s="127" t="s">
        <v>72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 hidden="1">
      <c r="B40" s="127" t="s">
        <v>73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 hidden="1">
      <c r="B41" s="127" t="s">
        <v>74</v>
      </c>
      <c r="C41" s="35"/>
      <c r="D41" s="99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 hidden="1">
      <c r="B42" s="127" t="s">
        <v>75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 t="s">
        <v>76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 hidden="1">
      <c r="B44" s="127" t="s">
        <v>77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 hidden="1">
      <c r="B45" s="127" t="s">
        <v>78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79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80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81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82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83</v>
      </c>
      <c r="C50" s="35"/>
      <c r="D50" s="105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 hidden="1">
      <c r="B51" s="127" t="s">
        <v>84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 t="s">
        <v>85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 hidden="1">
      <c r="B53" s="127" t="s">
        <v>86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87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 hidden="1">
      <c r="B55" s="127" t="s">
        <v>88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 hidden="1">
      <c r="B56" s="127" t="s">
        <v>89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 hidden="1">
      <c r="B57" s="127" t="s">
        <v>90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 hidden="1">
      <c r="B58" s="127" t="s">
        <v>91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 hidden="1">
      <c r="B59" s="127" t="s">
        <v>92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 hidden="1">
      <c r="B60" s="127" t="s">
        <v>93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196" t="s">
        <v>37</v>
      </c>
      <c r="G62" s="197"/>
      <c r="H62" s="197"/>
      <c r="I62" s="78">
        <f>SUM(I7:I61)</f>
        <v>1908210</v>
      </c>
      <c r="J62" s="50"/>
      <c r="K62" s="196" t="s">
        <v>11</v>
      </c>
      <c r="L62" s="197"/>
      <c r="M62" s="197"/>
      <c r="N62" s="197"/>
      <c r="O62" s="197"/>
      <c r="P62" s="79">
        <f>SUM(P7:P61)</f>
        <v>1039860</v>
      </c>
      <c r="Q62" s="57"/>
      <c r="R62" s="166"/>
      <c r="S62" s="35"/>
      <c r="T62" s="35"/>
    </row>
    <row r="63" spans="2:20" ht="13.2" hidden="1" customHeight="1">
      <c r="B63" s="56"/>
      <c r="C63" s="35"/>
      <c r="D63" s="77"/>
      <c r="E63" s="66"/>
      <c r="F63" s="198" t="s">
        <v>38</v>
      </c>
      <c r="G63" s="199"/>
      <c r="H63" s="199"/>
      <c r="I63" s="81">
        <v>0</v>
      </c>
      <c r="J63" s="50"/>
      <c r="K63" s="106"/>
      <c r="L63" s="107"/>
      <c r="M63" s="200" t="s">
        <v>38</v>
      </c>
      <c r="N63" s="200"/>
      <c r="O63" s="200"/>
      <c r="P63" s="82">
        <v>0</v>
      </c>
      <c r="Q63" s="58"/>
      <c r="R63" s="167"/>
      <c r="S63" s="35"/>
      <c r="T63" s="35"/>
    </row>
    <row r="64" spans="2:20" ht="13.2" customHeight="1">
      <c r="B64" s="56"/>
      <c r="C64" s="35"/>
      <c r="D64" s="80"/>
      <c r="E64" s="80"/>
      <c r="F64" s="201" t="s">
        <v>12</v>
      </c>
      <c r="G64" s="200"/>
      <c r="H64" s="200"/>
      <c r="I64" s="81">
        <f>SUM(I62+I63)</f>
        <v>1908210</v>
      </c>
      <c r="J64" s="50"/>
      <c r="K64" s="201" t="s">
        <v>12</v>
      </c>
      <c r="L64" s="200"/>
      <c r="M64" s="200"/>
      <c r="N64" s="200"/>
      <c r="O64" s="200"/>
      <c r="P64" s="82">
        <f>SUM(P62+P63)</f>
        <v>1039860</v>
      </c>
      <c r="Q64" s="58"/>
      <c r="R64" s="167"/>
      <c r="S64" s="35"/>
      <c r="T64" s="35"/>
    </row>
    <row r="65" spans="2:20" ht="13.2" customHeight="1">
      <c r="B65" s="56"/>
      <c r="C65" s="35"/>
      <c r="D65" s="80"/>
      <c r="E65" s="83"/>
      <c r="F65" s="70"/>
      <c r="G65" s="202" t="s">
        <v>33</v>
      </c>
      <c r="H65" s="202"/>
      <c r="I65" s="84">
        <v>0</v>
      </c>
      <c r="J65" s="59"/>
      <c r="K65" s="203" t="s">
        <v>34</v>
      </c>
      <c r="L65" s="202"/>
      <c r="M65" s="202"/>
      <c r="N65" s="202"/>
      <c r="O65" s="202"/>
      <c r="P65" s="85">
        <f>P64*19%</f>
        <v>197573.4</v>
      </c>
      <c r="Q65" s="58"/>
      <c r="R65" s="167"/>
      <c r="S65" s="35"/>
      <c r="T65" s="35"/>
    </row>
    <row r="66" spans="2:20" ht="13.2" customHeight="1">
      <c r="B66" s="56"/>
      <c r="C66" s="35"/>
      <c r="D66" s="35"/>
      <c r="E66" s="86"/>
      <c r="F66" s="68"/>
      <c r="G66" s="204" t="s">
        <v>35</v>
      </c>
      <c r="H66" s="204"/>
      <c r="I66" s="87">
        <f>+I64+I65</f>
        <v>1908210</v>
      </c>
      <c r="J66" s="50"/>
      <c r="K66" s="205" t="s">
        <v>13</v>
      </c>
      <c r="L66" s="204"/>
      <c r="M66" s="204"/>
      <c r="N66" s="204"/>
      <c r="O66" s="204"/>
      <c r="P66" s="91">
        <f>SUM(P64:P65)</f>
        <v>1237433.3999999999</v>
      </c>
      <c r="Q66" s="61"/>
      <c r="R66" s="167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67"/>
      <c r="S67" s="35"/>
      <c r="T67" s="35"/>
    </row>
    <row r="68" spans="2:20" ht="15.6" customHeight="1">
      <c r="B68" s="56"/>
      <c r="C68" s="35"/>
      <c r="D68" s="80"/>
      <c r="E68" s="67"/>
      <c r="F68" s="206"/>
      <c r="G68" s="207"/>
      <c r="H68" s="207"/>
      <c r="I68" s="90"/>
      <c r="J68" s="50"/>
      <c r="K68" s="206"/>
      <c r="L68" s="207"/>
      <c r="M68" s="207"/>
      <c r="N68" s="207"/>
      <c r="O68" s="207"/>
      <c r="P68" s="62"/>
      <c r="Q68" s="62"/>
      <c r="R68" s="168"/>
      <c r="S68" s="35"/>
      <c r="T68" s="35"/>
    </row>
    <row r="69" spans="2:20" ht="13.2" customHeight="1">
      <c r="B69" s="195"/>
      <c r="C69" s="195"/>
      <c r="D69" s="195"/>
      <c r="E69" s="195"/>
      <c r="F69" s="195"/>
      <c r="G69" s="195"/>
      <c r="H69" s="195"/>
    </row>
    <row r="70" spans="2:20">
      <c r="B70" s="195"/>
      <c r="C70" s="195"/>
      <c r="D70" s="195"/>
      <c r="E70" s="195"/>
      <c r="F70" s="195"/>
      <c r="G70" s="195"/>
      <c r="H70" s="195"/>
      <c r="I70" s="124">
        <f>P66-I66</f>
        <v>-670776.60000000009</v>
      </c>
    </row>
    <row r="74" spans="2:20">
      <c r="I74" s="124"/>
    </row>
  </sheetData>
  <mergeCells count="15">
    <mergeCell ref="F3:I3"/>
    <mergeCell ref="K3:P3"/>
    <mergeCell ref="B69:H70"/>
    <mergeCell ref="F62:H62"/>
    <mergeCell ref="K62:O62"/>
    <mergeCell ref="F63:H63"/>
    <mergeCell ref="M63:O63"/>
    <mergeCell ref="F64:H64"/>
    <mergeCell ref="K64:O64"/>
    <mergeCell ref="G65:H65"/>
    <mergeCell ref="K65:O65"/>
    <mergeCell ref="G66:H66"/>
    <mergeCell ref="K66:O66"/>
    <mergeCell ref="F68:H68"/>
    <mergeCell ref="K68:O68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19"/>
  <sheetViews>
    <sheetView showGridLines="0" tabSelected="1" topLeftCell="A8" zoomScaleNormal="100" workbookViewId="0">
      <selection activeCell="L23" sqref="L2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3.33203125" style="2" bestFit="1" customWidth="1"/>
    <col min="4" max="4" width="5.109375" style="2" customWidth="1"/>
    <col min="5" max="5" width="11.2187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14" width="11.21875" style="2" bestFit="1" customWidth="1"/>
    <col min="15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10" t="s">
        <v>14</v>
      </c>
      <c r="E2" s="210"/>
      <c r="F2" s="210"/>
      <c r="G2" s="216" t="s">
        <v>15</v>
      </c>
      <c r="H2" s="217"/>
      <c r="I2" s="217"/>
      <c r="J2" s="217"/>
      <c r="K2" s="217"/>
      <c r="L2" s="217"/>
      <c r="M2" s="218"/>
    </row>
    <row r="3" spans="1:13">
      <c r="B3" s="4"/>
      <c r="C3" s="93" t="s">
        <v>110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111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4" customFormat="1">
      <c r="A5" s="137"/>
      <c r="B5" s="138">
        <v>1</v>
      </c>
      <c r="C5" s="158" t="s">
        <v>112</v>
      </c>
      <c r="D5" s="172">
        <v>1</v>
      </c>
      <c r="E5" s="173">
        <v>9990</v>
      </c>
      <c r="F5" s="139">
        <f t="shared" ref="F5:F13" si="0">E5*D5</f>
        <v>9990</v>
      </c>
      <c r="G5" s="172">
        <v>1</v>
      </c>
      <c r="H5" s="140">
        <v>8990</v>
      </c>
      <c r="I5" s="139">
        <f t="shared" ref="I5:I16" si="1">H5*G5</f>
        <v>8990</v>
      </c>
      <c r="J5" s="141">
        <v>0</v>
      </c>
      <c r="K5" s="142">
        <f>ROUND(I5-(I5*J5),2)</f>
        <v>8990</v>
      </c>
      <c r="L5" s="145" t="s">
        <v>125</v>
      </c>
      <c r="M5" s="143" t="s">
        <v>124</v>
      </c>
    </row>
    <row r="6" spans="1:13" s="144" customFormat="1" ht="26.4">
      <c r="A6" s="137"/>
      <c r="B6" s="138">
        <v>2</v>
      </c>
      <c r="C6" s="158" t="s">
        <v>113</v>
      </c>
      <c r="D6" s="172">
        <v>1</v>
      </c>
      <c r="E6" s="173">
        <v>669990</v>
      </c>
      <c r="F6" s="139">
        <f t="shared" si="0"/>
        <v>669990</v>
      </c>
      <c r="G6" s="178">
        <v>1</v>
      </c>
      <c r="H6" s="179">
        <v>700000</v>
      </c>
      <c r="I6" s="180">
        <f t="shared" si="1"/>
        <v>700000</v>
      </c>
      <c r="J6" s="141">
        <v>0</v>
      </c>
      <c r="K6" s="142">
        <f t="shared" ref="K6:K16" si="2">ROUND(I6-(I6*J6),2)</f>
        <v>700000</v>
      </c>
      <c r="L6" s="145" t="s">
        <v>159</v>
      </c>
      <c r="M6" s="143" t="s">
        <v>126</v>
      </c>
    </row>
    <row r="7" spans="1:13" s="149" customFormat="1" ht="26.4">
      <c r="A7" s="146"/>
      <c r="B7" s="147">
        <v>3</v>
      </c>
      <c r="C7" s="159" t="s">
        <v>114</v>
      </c>
      <c r="D7" s="172">
        <v>2</v>
      </c>
      <c r="E7" s="174">
        <v>89990</v>
      </c>
      <c r="F7" s="139">
        <f t="shared" si="0"/>
        <v>179980</v>
      </c>
      <c r="G7" s="178">
        <v>2</v>
      </c>
      <c r="H7" s="179">
        <v>28990</v>
      </c>
      <c r="I7" s="180">
        <f t="shared" si="1"/>
        <v>57980</v>
      </c>
      <c r="J7" s="141">
        <v>0</v>
      </c>
      <c r="K7" s="142">
        <f t="shared" si="2"/>
        <v>57980</v>
      </c>
      <c r="L7" s="145" t="s">
        <v>128</v>
      </c>
      <c r="M7" s="148" t="s">
        <v>127</v>
      </c>
    </row>
    <row r="8" spans="1:13" s="149" customFormat="1">
      <c r="A8" s="146"/>
      <c r="B8" s="147">
        <v>4</v>
      </c>
      <c r="C8" s="160" t="s">
        <v>117</v>
      </c>
      <c r="D8" s="172">
        <v>30</v>
      </c>
      <c r="E8" s="174">
        <v>10000</v>
      </c>
      <c r="F8" s="139">
        <f t="shared" si="0"/>
        <v>300000</v>
      </c>
      <c r="G8" s="178">
        <v>30</v>
      </c>
      <c r="H8" s="179">
        <v>7990</v>
      </c>
      <c r="I8" s="180">
        <f t="shared" si="1"/>
        <v>239700</v>
      </c>
      <c r="J8" s="141">
        <v>0</v>
      </c>
      <c r="K8" s="142">
        <f t="shared" si="2"/>
        <v>239700</v>
      </c>
      <c r="L8" s="145" t="s">
        <v>125</v>
      </c>
      <c r="M8" s="148" t="s">
        <v>129</v>
      </c>
    </row>
    <row r="9" spans="1:13" s="149" customFormat="1" ht="26.4">
      <c r="A9" s="146"/>
      <c r="B9" s="147">
        <v>5</v>
      </c>
      <c r="C9" s="160" t="s">
        <v>118</v>
      </c>
      <c r="D9" s="172">
        <v>4</v>
      </c>
      <c r="E9" s="174">
        <v>10000</v>
      </c>
      <c r="F9" s="139">
        <f t="shared" si="0"/>
        <v>40000</v>
      </c>
      <c r="G9" s="178">
        <v>1</v>
      </c>
      <c r="H9" s="179">
        <v>6793</v>
      </c>
      <c r="I9" s="180">
        <f t="shared" si="1"/>
        <v>6793</v>
      </c>
      <c r="J9" s="141">
        <v>0</v>
      </c>
      <c r="K9" s="142">
        <f t="shared" si="2"/>
        <v>6793</v>
      </c>
      <c r="L9" s="145" t="s">
        <v>153</v>
      </c>
      <c r="M9" s="148" t="s">
        <v>130</v>
      </c>
    </row>
    <row r="10" spans="1:13" s="149" customFormat="1" ht="26.4">
      <c r="A10" s="146"/>
      <c r="B10" s="147">
        <v>6</v>
      </c>
      <c r="C10" s="160" t="s">
        <v>119</v>
      </c>
      <c r="D10" s="172">
        <v>1</v>
      </c>
      <c r="E10" s="174">
        <v>400000</v>
      </c>
      <c r="F10" s="139">
        <f t="shared" si="0"/>
        <v>400000</v>
      </c>
      <c r="G10" s="183">
        <v>0</v>
      </c>
      <c r="H10" s="184">
        <v>149990</v>
      </c>
      <c r="I10" s="185">
        <f t="shared" si="1"/>
        <v>0</v>
      </c>
      <c r="J10" s="186">
        <v>0</v>
      </c>
      <c r="K10" s="187">
        <f t="shared" si="2"/>
        <v>0</v>
      </c>
      <c r="L10" s="188" t="s">
        <v>158</v>
      </c>
      <c r="M10" s="148" t="s">
        <v>131</v>
      </c>
    </row>
    <row r="11" spans="1:13" s="149" customFormat="1">
      <c r="A11" s="146"/>
      <c r="B11" s="147">
        <v>7</v>
      </c>
      <c r="C11" s="160" t="s">
        <v>120</v>
      </c>
      <c r="D11" s="172">
        <v>1</v>
      </c>
      <c r="E11" s="174">
        <v>2200000</v>
      </c>
      <c r="F11" s="139">
        <f t="shared" si="0"/>
        <v>2200000</v>
      </c>
      <c r="G11" s="178">
        <v>20</v>
      </c>
      <c r="H11" s="179">
        <v>110000</v>
      </c>
      <c r="I11" s="180">
        <f t="shared" si="1"/>
        <v>2200000</v>
      </c>
      <c r="J11" s="141">
        <v>0</v>
      </c>
      <c r="K11" s="142">
        <f t="shared" si="2"/>
        <v>2200000</v>
      </c>
      <c r="L11" s="145" t="s">
        <v>157</v>
      </c>
      <c r="M11" s="148" t="s">
        <v>156</v>
      </c>
    </row>
    <row r="12" spans="1:13" s="149" customFormat="1">
      <c r="A12" s="146"/>
      <c r="B12" s="147">
        <v>8</v>
      </c>
      <c r="C12" s="160" t="s">
        <v>121</v>
      </c>
      <c r="D12" s="172">
        <v>1</v>
      </c>
      <c r="E12" s="174">
        <v>15000</v>
      </c>
      <c r="F12" s="139">
        <f t="shared" si="0"/>
        <v>15000</v>
      </c>
      <c r="G12" s="178">
        <v>1</v>
      </c>
      <c r="H12" s="179">
        <v>4969</v>
      </c>
      <c r="I12" s="180">
        <f t="shared" si="1"/>
        <v>4969</v>
      </c>
      <c r="J12" s="141">
        <v>0</v>
      </c>
      <c r="K12" s="142">
        <f t="shared" si="2"/>
        <v>4969</v>
      </c>
      <c r="L12" s="145" t="s">
        <v>125</v>
      </c>
      <c r="M12" s="148" t="s">
        <v>132</v>
      </c>
    </row>
    <row r="13" spans="1:13" s="149" customFormat="1">
      <c r="A13" s="146"/>
      <c r="B13" s="147">
        <v>9</v>
      </c>
      <c r="C13" s="160" t="s">
        <v>122</v>
      </c>
      <c r="D13" s="172">
        <v>1</v>
      </c>
      <c r="E13" s="174">
        <v>30000</v>
      </c>
      <c r="F13" s="139">
        <f t="shared" si="0"/>
        <v>30000</v>
      </c>
      <c r="G13" s="172">
        <v>1</v>
      </c>
      <c r="H13" s="140">
        <v>30000</v>
      </c>
      <c r="I13" s="139">
        <f t="shared" si="1"/>
        <v>30000</v>
      </c>
      <c r="J13" s="141">
        <v>0</v>
      </c>
      <c r="K13" s="142">
        <f t="shared" si="2"/>
        <v>30000</v>
      </c>
      <c r="L13" s="145" t="s">
        <v>133</v>
      </c>
      <c r="M13" s="148"/>
    </row>
    <row r="14" spans="1:13" s="149" customFormat="1" ht="39.6">
      <c r="A14" s="146"/>
      <c r="B14" s="147">
        <v>10</v>
      </c>
      <c r="C14" s="171" t="s">
        <v>115</v>
      </c>
      <c r="D14" s="172">
        <v>2</v>
      </c>
      <c r="E14" s="174">
        <v>40000</v>
      </c>
      <c r="F14" s="139">
        <f>E14*D14</f>
        <v>80000</v>
      </c>
      <c r="G14" s="183">
        <v>0</v>
      </c>
      <c r="H14" s="189">
        <v>40000</v>
      </c>
      <c r="I14" s="185">
        <f t="shared" si="1"/>
        <v>0</v>
      </c>
      <c r="J14" s="186">
        <v>0</v>
      </c>
      <c r="K14" s="187">
        <f t="shared" si="2"/>
        <v>0</v>
      </c>
      <c r="L14" s="188" t="s">
        <v>151</v>
      </c>
      <c r="M14" s="148"/>
    </row>
    <row r="15" spans="1:13" s="149" customFormat="1" ht="39.6">
      <c r="A15" s="146"/>
      <c r="B15" s="147">
        <v>11</v>
      </c>
      <c r="C15" s="160" t="s">
        <v>116</v>
      </c>
      <c r="D15" s="172">
        <v>1</v>
      </c>
      <c r="E15" s="174">
        <v>50000</v>
      </c>
      <c r="F15" s="139">
        <f>E15*D15</f>
        <v>50000</v>
      </c>
      <c r="G15" s="183">
        <v>0</v>
      </c>
      <c r="H15" s="189">
        <v>50000</v>
      </c>
      <c r="I15" s="185">
        <f t="shared" si="1"/>
        <v>0</v>
      </c>
      <c r="J15" s="186">
        <v>0</v>
      </c>
      <c r="K15" s="187">
        <f t="shared" si="2"/>
        <v>0</v>
      </c>
      <c r="L15" s="188" t="s">
        <v>152</v>
      </c>
      <c r="M15" s="148"/>
    </row>
    <row r="16" spans="1:13" s="149" customFormat="1" ht="26.4">
      <c r="A16" s="146"/>
      <c r="B16" s="147">
        <v>12</v>
      </c>
      <c r="C16" s="160" t="s">
        <v>123</v>
      </c>
      <c r="D16" s="172">
        <v>4</v>
      </c>
      <c r="E16" s="174">
        <v>250000</v>
      </c>
      <c r="F16" s="139">
        <f t="shared" ref="F16" si="3">E16*D16</f>
        <v>1000000</v>
      </c>
      <c r="G16" s="183">
        <v>0</v>
      </c>
      <c r="H16" s="189">
        <v>250000</v>
      </c>
      <c r="I16" s="185">
        <f t="shared" si="1"/>
        <v>0</v>
      </c>
      <c r="J16" s="186">
        <v>0</v>
      </c>
      <c r="K16" s="187">
        <f t="shared" si="2"/>
        <v>0</v>
      </c>
      <c r="L16" s="188" t="s">
        <v>134</v>
      </c>
      <c r="M16" s="148"/>
    </row>
    <row r="17" spans="2:14" s="144" customFormat="1" ht="10.8" customHeight="1">
      <c r="B17" s="150"/>
      <c r="C17" s="151"/>
      <c r="D17" s="152"/>
      <c r="E17" s="153"/>
      <c r="F17" s="154"/>
      <c r="G17" s="155"/>
      <c r="H17" s="153"/>
      <c r="I17" s="151"/>
      <c r="J17" s="151"/>
      <c r="K17" s="152"/>
      <c r="L17" s="156"/>
      <c r="M17" s="157"/>
    </row>
    <row r="18" spans="2:14">
      <c r="B18" s="15"/>
      <c r="C18" s="17"/>
      <c r="D18" s="215" t="s">
        <v>36</v>
      </c>
      <c r="E18" s="215"/>
      <c r="F18" s="92">
        <f>SUM(F5:F16)</f>
        <v>4974960</v>
      </c>
      <c r="G18" s="23" t="s">
        <v>24</v>
      </c>
      <c r="H18" s="100"/>
      <c r="I18" s="24"/>
      <c r="J18" s="25"/>
      <c r="K18" s="26">
        <f>SUM(K5:K17)</f>
        <v>3248432</v>
      </c>
      <c r="L18" s="121"/>
      <c r="M18" s="27"/>
    </row>
    <row r="19" spans="2:14">
      <c r="B19" s="16"/>
      <c r="C19" s="18"/>
      <c r="D19" s="19"/>
      <c r="E19" s="98"/>
      <c r="F19" s="104"/>
      <c r="G19" s="5"/>
      <c r="H19" s="98"/>
      <c r="I19" s="20"/>
      <c r="J19" s="21"/>
      <c r="K19" s="22"/>
      <c r="L19" s="122"/>
      <c r="M19" s="28"/>
    </row>
    <row r="20" spans="2:14">
      <c r="G20" s="3"/>
      <c r="H20" s="101"/>
      <c r="I20" s="3"/>
      <c r="J20" s="6"/>
      <c r="K20" s="7"/>
      <c r="L20" s="29"/>
    </row>
    <row r="21" spans="2:14" ht="15">
      <c r="D21" s="208" t="s">
        <v>30</v>
      </c>
      <c r="E21" s="209"/>
      <c r="F21" s="31">
        <f>'Daños Edificio'!I66</f>
        <v>1908210</v>
      </c>
      <c r="J21" s="208" t="s">
        <v>30</v>
      </c>
      <c r="K21" s="209"/>
      <c r="L21" s="31">
        <f>'Daños Edificio'!P66</f>
        <v>1237433.3999999999</v>
      </c>
    </row>
    <row r="22" spans="2:14" ht="15">
      <c r="D22" s="211" t="s">
        <v>31</v>
      </c>
      <c r="E22" s="212"/>
      <c r="F22" s="32">
        <f>F18</f>
        <v>4974960</v>
      </c>
      <c r="H22" s="95">
        <f>F23-L23</f>
        <v>2397304.5999999996</v>
      </c>
      <c r="J22" s="211" t="s">
        <v>31</v>
      </c>
      <c r="K22" s="212"/>
      <c r="L22" s="32">
        <f>K18</f>
        <v>3248432</v>
      </c>
      <c r="N22" s="95">
        <v>4500000</v>
      </c>
    </row>
    <row r="23" spans="2:14" ht="15.6">
      <c r="D23" s="213" t="s">
        <v>32</v>
      </c>
      <c r="E23" s="214"/>
      <c r="F23" s="33">
        <f>SUM(F21:F22)</f>
        <v>6883170</v>
      </c>
      <c r="J23" s="213" t="s">
        <v>32</v>
      </c>
      <c r="K23" s="214"/>
      <c r="L23" s="33">
        <f>SUM(L21:L22)</f>
        <v>4485865.4000000004</v>
      </c>
      <c r="N23" s="182">
        <f>N22+F6</f>
        <v>5169990</v>
      </c>
    </row>
    <row r="24" spans="2:14">
      <c r="N24" s="182">
        <f>N23+30000</f>
        <v>5199990</v>
      </c>
    </row>
    <row r="25" spans="2:14">
      <c r="K25" s="175" t="s">
        <v>155</v>
      </c>
    </row>
    <row r="219" ht="12.6" customHeight="1"/>
  </sheetData>
  <mergeCells count="9">
    <mergeCell ref="D21:E21"/>
    <mergeCell ref="D2:F2"/>
    <mergeCell ref="J21:K21"/>
    <mergeCell ref="J22:K22"/>
    <mergeCell ref="J23:K23"/>
    <mergeCell ref="D18:E18"/>
    <mergeCell ref="G2:M2"/>
    <mergeCell ref="D22:E22"/>
    <mergeCell ref="D23:E23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2025-04-03T20:06:46Z</dcterms:modified>
</cp:coreProperties>
</file>